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315" windowWidth="17700" windowHeight="10590" tabRatio="710" firstSheet="2" activeTab="6"/>
  </bookViews>
  <sheets>
    <sheet name="Budget Data" sheetId="2" r:id="rId1"/>
    <sheet name="IRS_Form_1023_-_Part_IX_A" sheetId="1" r:id="rId2"/>
    <sheet name="IRS_Form_1023_-_Part_IX_B" sheetId="3" r:id="rId3"/>
    <sheet name="Citizens Bank" sheetId="6" r:id="rId4"/>
    <sheet name="PayPal" sheetId="5" r:id="rId5"/>
    <sheet name="Petty Cash" sheetId="8" r:id="rId6"/>
    <sheet name="Totals 2007-08" sheetId="9" r:id="rId7"/>
  </sheets>
  <definedNames>
    <definedName name="f10_1" localSheetId="2">'IRS_Form_1023_-_Part_IX_B'!$D$2</definedName>
    <definedName name="f10_10" localSheetId="2">'IRS_Form_1023_-_Part_IX_B'!$D$10</definedName>
    <definedName name="f10_11" localSheetId="2">'IRS_Form_1023_-_Part_IX_B'!$D$11</definedName>
    <definedName name="f10_12" localSheetId="2">'IRS_Form_1023_-_Part_IX_B'!$D$13</definedName>
    <definedName name="f10_13" localSheetId="2">'IRS_Form_1023_-_Part_IX_B'!$D$14</definedName>
    <definedName name="f10_14" localSheetId="2">'IRS_Form_1023_-_Part_IX_B'!$D$15</definedName>
    <definedName name="f10_15" localSheetId="2">'IRS_Form_1023_-_Part_IX_B'!$D$16</definedName>
    <definedName name="f10_16" localSheetId="2">'IRS_Form_1023_-_Part_IX_B'!$D$17</definedName>
    <definedName name="f10_17" localSheetId="2">'IRS_Form_1023_-_Part_IX_B'!$D$18</definedName>
    <definedName name="f10_18" localSheetId="2">'IRS_Form_1023_-_Part_IX_B'!$D$19</definedName>
    <definedName name="f10_19" localSheetId="2">'IRS_Form_1023_-_Part_IX_B'!$D$20</definedName>
    <definedName name="f10_20" localSheetId="2">'IRS_Form_1023_-_Part_IX_B'!$D$21</definedName>
    <definedName name="f10_21" localSheetId="2">'IRS_Form_1023_-_Part_IX_B'!$D$22</definedName>
    <definedName name="f10_4" localSheetId="2">'IRS_Form_1023_-_Part_IX_B'!$D$3</definedName>
    <definedName name="f10_5" localSheetId="2">'IRS_Form_1023_-_Part_IX_B'!$D$5</definedName>
    <definedName name="f10_6" localSheetId="2">'IRS_Form_1023_-_Part_IX_B'!$D$6</definedName>
    <definedName name="f10_7" localSheetId="2">'IRS_Form_1023_-_Part_IX_B'!$D$7</definedName>
    <definedName name="f10_8" localSheetId="2">'IRS_Form_1023_-_Part_IX_B'!$D$8</definedName>
    <definedName name="f10_9" localSheetId="2">'IRS_Form_1023_-_Part_IX_B'!$D$9</definedName>
    <definedName name="_xlnm.Print_Area" localSheetId="6">'Totals 2007-08'!$A$1:$O$14</definedName>
  </definedNames>
  <calcPr calcId="125725"/>
</workbook>
</file>

<file path=xl/calcChain.xml><?xml version="1.0" encoding="utf-8"?>
<calcChain xmlns="http://schemas.openxmlformats.org/spreadsheetml/2006/main">
  <c r="G27" i="2"/>
  <c r="G15"/>
  <c r="H18"/>
  <c r="G18"/>
  <c r="H13"/>
  <c r="G13"/>
  <c r="H12"/>
  <c r="G12"/>
  <c r="H8"/>
  <c r="H20"/>
  <c r="H19"/>
  <c r="H15"/>
  <c r="H14"/>
  <c r="H11"/>
  <c r="C6" i="1"/>
  <c r="Q7" i="9"/>
  <c r="Q6"/>
  <c r="E27" i="1"/>
  <c r="G17" i="2"/>
  <c r="D19" i="1" s="1"/>
  <c r="O10" i="9"/>
  <c r="M10"/>
  <c r="K10"/>
  <c r="C20" i="1" s="1"/>
  <c r="G10" i="9"/>
  <c r="E10"/>
  <c r="C10"/>
  <c r="C8"/>
  <c r="D8"/>
  <c r="E8"/>
  <c r="F8"/>
  <c r="G8"/>
  <c r="H8"/>
  <c r="K8"/>
  <c r="L8"/>
  <c r="M8"/>
  <c r="N8"/>
  <c r="O8"/>
  <c r="I7"/>
  <c r="C7"/>
  <c r="D7"/>
  <c r="E7"/>
  <c r="F7"/>
  <c r="G7"/>
  <c r="H7"/>
  <c r="C6"/>
  <c r="D6"/>
  <c r="D10" s="1"/>
  <c r="E6"/>
  <c r="F6"/>
  <c r="F10" s="1"/>
  <c r="G6"/>
  <c r="H6"/>
  <c r="H10" s="1"/>
  <c r="I6"/>
  <c r="J6"/>
  <c r="K6"/>
  <c r="L6"/>
  <c r="L10" s="1"/>
  <c r="M6"/>
  <c r="N6"/>
  <c r="N10" s="1"/>
  <c r="O6"/>
  <c r="R20" i="8"/>
  <c r="R19"/>
  <c r="R18"/>
  <c r="R17"/>
  <c r="R16"/>
  <c r="R15"/>
  <c r="R14"/>
  <c r="R13"/>
  <c r="R12"/>
  <c r="R11"/>
  <c r="R10"/>
  <c r="R9"/>
  <c r="R8"/>
  <c r="R7"/>
  <c r="R6"/>
  <c r="R5"/>
  <c r="Q10"/>
  <c r="P21"/>
  <c r="O21"/>
  <c r="N21"/>
  <c r="M21"/>
  <c r="L21"/>
  <c r="K21"/>
  <c r="J8" i="9" s="1"/>
  <c r="J21" i="8"/>
  <c r="I8" i="9" s="1"/>
  <c r="I21" i="8"/>
  <c r="H21"/>
  <c r="G21"/>
  <c r="F21"/>
  <c r="E21"/>
  <c r="D21"/>
  <c r="Q20"/>
  <c r="Q19"/>
  <c r="Q18"/>
  <c r="Q17"/>
  <c r="Q16"/>
  <c r="Q15"/>
  <c r="Q14"/>
  <c r="Q13"/>
  <c r="Q12"/>
  <c r="Q11"/>
  <c r="Q9"/>
  <c r="Q8"/>
  <c r="Q7"/>
  <c r="Q6"/>
  <c r="Q5"/>
  <c r="P32" i="6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O33"/>
  <c r="N33"/>
  <c r="M33"/>
  <c r="L33"/>
  <c r="K33"/>
  <c r="J33"/>
  <c r="H33"/>
  <c r="G33"/>
  <c r="F33"/>
  <c r="E33"/>
  <c r="D33"/>
  <c r="C33"/>
  <c r="I33"/>
  <c r="R6"/>
  <c r="R7" s="1"/>
  <c r="R8" s="1"/>
  <c r="R9" s="1"/>
  <c r="R10" s="1"/>
  <c r="R11" s="1"/>
  <c r="R12" s="1"/>
  <c r="R13" s="1"/>
  <c r="R14" s="1"/>
  <c r="R15" s="1"/>
  <c r="R16" s="1"/>
  <c r="R17" s="1"/>
  <c r="R18" s="1"/>
  <c r="R19" s="1"/>
  <c r="R20" s="1"/>
  <c r="R21" s="1"/>
  <c r="R22" s="1"/>
  <c r="R23" s="1"/>
  <c r="R24" s="1"/>
  <c r="R25" s="1"/>
  <c r="R26" s="1"/>
  <c r="R27" s="1"/>
  <c r="R28" s="1"/>
  <c r="R29" s="1"/>
  <c r="R30" s="1"/>
  <c r="J22" i="5"/>
  <c r="I22"/>
  <c r="H22"/>
  <c r="G22"/>
  <c r="F22"/>
  <c r="E22"/>
  <c r="D22"/>
  <c r="C22"/>
  <c r="M7"/>
  <c r="M8" s="1"/>
  <c r="M9" s="1"/>
  <c r="M10" s="1"/>
  <c r="M11" s="1"/>
  <c r="M12" s="1"/>
  <c r="M13" s="1"/>
  <c r="M14" s="1"/>
  <c r="M15" s="1"/>
  <c r="M16" s="1"/>
  <c r="M17" s="1"/>
  <c r="M18" s="1"/>
  <c r="M19" s="1"/>
  <c r="M20" s="1"/>
  <c r="M21" s="1"/>
  <c r="M6"/>
  <c r="L17"/>
  <c r="K17"/>
  <c r="L11"/>
  <c r="K11"/>
  <c r="K21"/>
  <c r="K20"/>
  <c r="K19"/>
  <c r="K18"/>
  <c r="K16"/>
  <c r="K15"/>
  <c r="K14"/>
  <c r="K13"/>
  <c r="K12"/>
  <c r="K10"/>
  <c r="K9"/>
  <c r="K8"/>
  <c r="K7"/>
  <c r="K6"/>
  <c r="K5"/>
  <c r="L21"/>
  <c r="L20"/>
  <c r="L19"/>
  <c r="L18"/>
  <c r="L16"/>
  <c r="L15"/>
  <c r="L14"/>
  <c r="L13"/>
  <c r="L12"/>
  <c r="L10"/>
  <c r="L9"/>
  <c r="L8"/>
  <c r="L7"/>
  <c r="L6"/>
  <c r="L5"/>
  <c r="D20" i="3"/>
  <c r="H6" i="2"/>
  <c r="H10" s="1"/>
  <c r="E6" i="1" s="1"/>
  <c r="E13" s="1"/>
  <c r="E15" s="1"/>
  <c r="E18" s="1"/>
  <c r="G6" i="2"/>
  <c r="H17"/>
  <c r="E19" i="1" s="1"/>
  <c r="H16" i="2"/>
  <c r="E20" i="1"/>
  <c r="H9" i="2"/>
  <c r="G20"/>
  <c r="G19"/>
  <c r="G16"/>
  <c r="D27" i="1"/>
  <c r="G14" i="2"/>
  <c r="G11"/>
  <c r="D20" i="1" s="1"/>
  <c r="G9" i="2"/>
  <c r="G8"/>
  <c r="F21"/>
  <c r="F10"/>
  <c r="G17" i="1"/>
  <c r="G16"/>
  <c r="G14"/>
  <c r="G12"/>
  <c r="G11"/>
  <c r="G10"/>
  <c r="G9"/>
  <c r="G7"/>
  <c r="J10" i="9" l="1"/>
  <c r="I10"/>
  <c r="C14" s="1"/>
  <c r="G10" i="2"/>
  <c r="D6" i="1" s="1"/>
  <c r="D13" s="1"/>
  <c r="D15" s="1"/>
  <c r="D18" s="1"/>
  <c r="H26" i="2"/>
  <c r="G26"/>
  <c r="H21"/>
  <c r="H29" s="1"/>
  <c r="F23"/>
  <c r="E28" i="1"/>
  <c r="E29" s="1"/>
  <c r="D28"/>
  <c r="D29" s="1"/>
  <c r="H23" i="2"/>
  <c r="G21"/>
  <c r="C28" i="1"/>
  <c r="C29" s="1"/>
  <c r="C12" i="9"/>
  <c r="G6" i="1"/>
  <c r="S6" i="8"/>
  <c r="S7" s="1"/>
  <c r="S8" s="1"/>
  <c r="S9" s="1"/>
  <c r="S10" s="1"/>
  <c r="S11" s="1"/>
  <c r="S12" s="1"/>
  <c r="S13" s="1"/>
  <c r="S14" s="1"/>
  <c r="S15" s="1"/>
  <c r="S16" s="1"/>
  <c r="S17" s="1"/>
  <c r="S18" s="1"/>
  <c r="S19" s="1"/>
  <c r="S20" s="1"/>
  <c r="Q8" i="9" s="1"/>
  <c r="Q10" s="1"/>
  <c r="D4" i="3" s="1"/>
  <c r="D14" s="1"/>
  <c r="D22" s="1"/>
  <c r="D23" s="1"/>
  <c r="R31" i="6"/>
  <c r="R32" s="1"/>
  <c r="G23" i="2" l="1"/>
  <c r="G29"/>
  <c r="H27"/>
  <c r="C13" i="1"/>
  <c r="G8"/>
  <c r="G29"/>
  <c r="C15" l="1"/>
  <c r="G13"/>
  <c r="C18" l="1"/>
  <c r="G18" s="1"/>
  <c r="G15"/>
</calcChain>
</file>

<file path=xl/sharedStrings.xml><?xml version="1.0" encoding="utf-8"?>
<sst xmlns="http://schemas.openxmlformats.org/spreadsheetml/2006/main" count="208" uniqueCount="147">
  <si>
    <t xml:space="preserve">For purposes of this schedule, years in existence refer to completed tax years. If in existence 4 or more years, complete the schedule for the most recent 4 tax years. If in existence more than 1 year but less than 4 years, complete the statements for each year in existence and provide projections of your likely revenues and expenses based on a reasonable and good faith estimate of your future finances for a total of 3 years of financial information. If in existence less than 1 year, provide projections of your likely revenues and expenses for the current year and the 2 following years, based on a reasonable and good faith estimate of your future finances for a total of 3 years of financial information. (See instructions.) </t>
  </si>
  <si>
    <t xml:space="preserve">                     Financial Data </t>
  </si>
  <si>
    <t xml:space="preserve">Type of revenue or expense </t>
  </si>
  <si>
    <t>Two succeeding tax years</t>
  </si>
  <si>
    <t>Current tax year</t>
  </si>
  <si>
    <t>(e) Provide Total for (a) through (d)</t>
  </si>
  <si>
    <t>(a) From 2007
to 2008</t>
  </si>
  <si>
    <t>(b) From 2008
to 2009</t>
  </si>
  <si>
    <t>(c) From 2009
to 2010</t>
  </si>
  <si>
    <t>Revenues</t>
  </si>
  <si>
    <t>Expenses</t>
  </si>
  <si>
    <t>A. Statement of Revenues and Expenses</t>
  </si>
  <si>
    <t xml:space="preserve">12   Unusual grants </t>
  </si>
  <si>
    <r>
      <rPr>
        <b/>
        <sz val="8"/>
        <color rgb="FF221E1F"/>
        <rFont val="Arial"/>
        <family val="2"/>
      </rPr>
      <t xml:space="preserve">1  </t>
    </r>
    <r>
      <rPr>
        <sz val="8"/>
        <color rgb="FF221E1F"/>
        <rFont val="Arial"/>
        <family val="2"/>
      </rPr>
      <t xml:space="preserve">Gifts, grants, and contributions received (do not include unusual grants) </t>
    </r>
  </si>
  <si>
    <r>
      <rPr>
        <b/>
        <sz val="8"/>
        <color rgb="FF221E1F"/>
        <rFont val="Arial"/>
        <family val="2"/>
      </rPr>
      <t xml:space="preserve">2   </t>
    </r>
    <r>
      <rPr>
        <sz val="8"/>
        <color rgb="FF221E1F"/>
        <rFont val="Arial"/>
        <family val="2"/>
      </rPr>
      <t xml:space="preserve">Membership fees received </t>
    </r>
  </si>
  <si>
    <r>
      <rPr>
        <b/>
        <sz val="8"/>
        <color rgb="FF221E1F"/>
        <rFont val="Arial"/>
        <family val="2"/>
      </rPr>
      <t xml:space="preserve">3   </t>
    </r>
    <r>
      <rPr>
        <sz val="8"/>
        <color rgb="FF221E1F"/>
        <rFont val="Arial"/>
        <family val="2"/>
      </rPr>
      <t xml:space="preserve">Gross investment income </t>
    </r>
  </si>
  <si>
    <r>
      <rPr>
        <b/>
        <sz val="8"/>
        <color rgb="FF221E1F"/>
        <rFont val="Arial"/>
        <family val="2"/>
      </rPr>
      <t xml:space="preserve">4   </t>
    </r>
    <r>
      <rPr>
        <sz val="8"/>
        <color rgb="FF221E1F"/>
        <rFont val="Arial"/>
        <family val="2"/>
      </rPr>
      <t xml:space="preserve">Net unrelated business income </t>
    </r>
  </si>
  <si>
    <r>
      <rPr>
        <b/>
        <sz val="8"/>
        <color rgb="FF221E1F"/>
        <rFont val="Arial"/>
        <family val="2"/>
      </rPr>
      <t xml:space="preserve">5   </t>
    </r>
    <r>
      <rPr>
        <sz val="8"/>
        <color rgb="FF221E1F"/>
        <rFont val="Arial"/>
        <family val="2"/>
      </rPr>
      <t xml:space="preserve">Taxes levied for your benefit </t>
    </r>
  </si>
  <si>
    <r>
      <rPr>
        <b/>
        <sz val="8"/>
        <color rgb="FF221E1F"/>
        <rFont val="Arial"/>
        <family val="2"/>
      </rPr>
      <t xml:space="preserve">6   </t>
    </r>
    <r>
      <rPr>
        <sz val="8"/>
        <color rgb="FF221E1F"/>
        <rFont val="Arial"/>
        <family val="2"/>
      </rPr>
      <t xml:space="preserve">Value of services or facilities furnished by a governmental unit without charge (not including the value of services generally furnished to the public without charge) </t>
    </r>
  </si>
  <si>
    <r>
      <rPr>
        <b/>
        <sz val="8"/>
        <color rgb="FF221E1F"/>
        <rFont val="Arial"/>
        <family val="2"/>
      </rPr>
      <t xml:space="preserve">7   </t>
    </r>
    <r>
      <rPr>
        <sz val="8"/>
        <color rgb="FF221E1F"/>
        <rFont val="Arial"/>
        <family val="2"/>
      </rPr>
      <t xml:space="preserve">Any revenue not otherwise listed above or in lines 9–12 below (attach an itemized list) </t>
    </r>
  </si>
  <si>
    <r>
      <rPr>
        <b/>
        <sz val="8"/>
        <color rgb="FF221E1F"/>
        <rFont val="Arial"/>
        <family val="2"/>
      </rPr>
      <t xml:space="preserve">8   </t>
    </r>
    <r>
      <rPr>
        <sz val="8"/>
        <color rgb="FF221E1F"/>
        <rFont val="Arial"/>
        <family val="2"/>
      </rPr>
      <t xml:space="preserve">Total of lines 1 through 7 </t>
    </r>
  </si>
  <si>
    <r>
      <rPr>
        <b/>
        <sz val="8"/>
        <color rgb="FF221E1F"/>
        <rFont val="Arial"/>
        <family val="2"/>
      </rPr>
      <t xml:space="preserve">9   </t>
    </r>
    <r>
      <rPr>
        <sz val="8"/>
        <color rgb="FF221E1F"/>
        <rFont val="Arial"/>
        <family val="2"/>
      </rPr>
      <t xml:space="preserve">Gross receipts from admissions, merchandise sold or services performed, or furnishing of facilities in any activity that is related to your exempt purposes (attach itemized list) </t>
    </r>
  </si>
  <si>
    <r>
      <rPr>
        <b/>
        <sz val="8"/>
        <color rgb="FF221E1F"/>
        <rFont val="Arial"/>
        <family val="2"/>
      </rPr>
      <t xml:space="preserve">10   </t>
    </r>
    <r>
      <rPr>
        <sz val="8"/>
        <color rgb="FF221E1F"/>
        <rFont val="Arial"/>
        <family val="2"/>
      </rPr>
      <t xml:space="preserve">Total of lines 8 and 9 </t>
    </r>
  </si>
  <si>
    <r>
      <rPr>
        <b/>
        <sz val="8"/>
        <color rgb="FF221E1F"/>
        <rFont val="Arial"/>
        <family val="2"/>
      </rPr>
      <t xml:space="preserve">11   </t>
    </r>
    <r>
      <rPr>
        <sz val="8"/>
        <color rgb="FF221E1F"/>
        <rFont val="Arial"/>
        <family val="2"/>
      </rPr>
      <t xml:space="preserve">Net gain or loss on sale of capital assets (attach schedule and see instructions) </t>
    </r>
  </si>
  <si>
    <r>
      <rPr>
        <b/>
        <sz val="8"/>
        <color rgb="FF221E1F"/>
        <rFont val="Arial"/>
        <family val="2"/>
      </rPr>
      <t xml:space="preserve">13   </t>
    </r>
    <r>
      <rPr>
        <sz val="8"/>
        <color rgb="FF221E1F"/>
        <rFont val="Arial"/>
        <family val="2"/>
      </rPr>
      <t xml:space="preserve">Total Revenue Add lines 10 through 12 </t>
    </r>
  </si>
  <si>
    <r>
      <rPr>
        <b/>
        <sz val="8"/>
        <color rgb="FF221E1F"/>
        <rFont val="Arial"/>
        <family val="2"/>
      </rPr>
      <t xml:space="preserve">14   </t>
    </r>
    <r>
      <rPr>
        <sz val="8"/>
        <color rgb="FF221E1F"/>
        <rFont val="Arial"/>
        <family val="2"/>
      </rPr>
      <t xml:space="preserve">Fundraising expenses </t>
    </r>
  </si>
  <si>
    <r>
      <rPr>
        <b/>
        <sz val="8"/>
        <color rgb="FF221E1F"/>
        <rFont val="Arial"/>
        <family val="2"/>
      </rPr>
      <t xml:space="preserve">15   </t>
    </r>
    <r>
      <rPr>
        <sz val="8"/>
        <color rgb="FF221E1F"/>
        <rFont val="Arial"/>
        <family val="2"/>
      </rPr>
      <t xml:space="preserve">Contributions, gifts, grants, and similar amounts paid out (attach an itemized list) </t>
    </r>
  </si>
  <si>
    <r>
      <rPr>
        <b/>
        <sz val="8"/>
        <color rgb="FF221E1F"/>
        <rFont val="Arial"/>
        <family val="2"/>
      </rPr>
      <t xml:space="preserve">16   </t>
    </r>
    <r>
      <rPr>
        <sz val="8"/>
        <color rgb="FF221E1F"/>
        <rFont val="Arial"/>
        <family val="2"/>
      </rPr>
      <t xml:space="preserve">Disbursements to or for the benefit of members (attach an itemized list) </t>
    </r>
  </si>
  <si>
    <r>
      <rPr>
        <b/>
        <sz val="8"/>
        <color rgb="FF221E1F"/>
        <rFont val="Arial"/>
        <family val="2"/>
      </rPr>
      <t xml:space="preserve">17   </t>
    </r>
    <r>
      <rPr>
        <sz val="8"/>
        <color rgb="FF221E1F"/>
        <rFont val="Arial"/>
        <family val="2"/>
      </rPr>
      <t xml:space="preserve">Compensation of officers, directors, and trustees </t>
    </r>
  </si>
  <si>
    <r>
      <rPr>
        <b/>
        <sz val="8"/>
        <color rgb="FF221E1F"/>
        <rFont val="Arial"/>
        <family val="2"/>
      </rPr>
      <t xml:space="preserve">18   </t>
    </r>
    <r>
      <rPr>
        <sz val="8"/>
        <color rgb="FF221E1F"/>
        <rFont val="Arial"/>
        <family val="2"/>
      </rPr>
      <t xml:space="preserve">Other salaries and wages </t>
    </r>
  </si>
  <si>
    <r>
      <rPr>
        <b/>
        <sz val="8"/>
        <color rgb="FF221E1F"/>
        <rFont val="Arial"/>
        <family val="2"/>
      </rPr>
      <t xml:space="preserve">19   </t>
    </r>
    <r>
      <rPr>
        <sz val="8"/>
        <color rgb="FF221E1F"/>
        <rFont val="Arial"/>
        <family val="2"/>
      </rPr>
      <t xml:space="preserve">Interest expense </t>
    </r>
  </si>
  <si>
    <r>
      <rPr>
        <b/>
        <sz val="8"/>
        <color rgb="FF221E1F"/>
        <rFont val="Arial"/>
        <family val="2"/>
      </rPr>
      <t xml:space="preserve">20   </t>
    </r>
    <r>
      <rPr>
        <sz val="8"/>
        <color rgb="FF221E1F"/>
        <rFont val="Arial"/>
        <family val="2"/>
      </rPr>
      <t xml:space="preserve">Occupancy (rent, utilities, etc.) </t>
    </r>
  </si>
  <si>
    <r>
      <rPr>
        <b/>
        <sz val="8"/>
        <color rgb="FF221E1F"/>
        <rFont val="Arial"/>
        <family val="2"/>
      </rPr>
      <t xml:space="preserve">21   </t>
    </r>
    <r>
      <rPr>
        <sz val="8"/>
        <color rgb="FF221E1F"/>
        <rFont val="Arial"/>
        <family val="2"/>
      </rPr>
      <t xml:space="preserve">Depreciation and depletion </t>
    </r>
  </si>
  <si>
    <r>
      <rPr>
        <b/>
        <sz val="8"/>
        <color rgb="FF221E1F"/>
        <rFont val="Arial"/>
        <family val="2"/>
      </rPr>
      <t xml:space="preserve">22   </t>
    </r>
    <r>
      <rPr>
        <sz val="8"/>
        <color rgb="FF221E1F"/>
        <rFont val="Arial"/>
        <family val="2"/>
      </rPr>
      <t xml:space="preserve">Professional fees </t>
    </r>
  </si>
  <si>
    <r>
      <rPr>
        <b/>
        <sz val="8"/>
        <color rgb="FF221E1F"/>
        <rFont val="Arial"/>
        <family val="2"/>
      </rPr>
      <t xml:space="preserve">23   </t>
    </r>
    <r>
      <rPr>
        <sz val="8"/>
        <color rgb="FF221E1F"/>
        <rFont val="Arial"/>
        <family val="2"/>
      </rPr>
      <t xml:space="preserve">Any expense not otherwise classified, such as program services (attach itemized list) </t>
    </r>
  </si>
  <si>
    <r>
      <rPr>
        <b/>
        <sz val="8"/>
        <color rgb="FF221E1F"/>
        <rFont val="Arial"/>
        <family val="2"/>
      </rPr>
      <t xml:space="preserve">24   </t>
    </r>
    <r>
      <rPr>
        <sz val="8"/>
        <color rgb="FF221E1F"/>
        <rFont val="Arial"/>
        <family val="2"/>
      </rPr>
      <t xml:space="preserve">Total Expenses Add lines 14 through 23 </t>
    </r>
  </si>
  <si>
    <t>earthMed</t>
  </si>
  <si>
    <t>Budget Data</t>
  </si>
  <si>
    <t>ACTUAL</t>
  </si>
  <si>
    <t>Assumptions</t>
  </si>
  <si>
    <t>Description</t>
  </si>
  <si>
    <t>Amount</t>
  </si>
  <si>
    <t># of occurrences</t>
  </si>
  <si>
    <t>7/2007 - 6/2008</t>
  </si>
  <si>
    <t>7/2008 - 6/2009</t>
  </si>
  <si>
    <t>7/2009 - 6/2010</t>
  </si>
  <si>
    <t>Donations- Private</t>
  </si>
  <si>
    <t>Individual cash donations. Assumption that each volunteer will generate $100 on average.</t>
  </si>
  <si>
    <t>Number of volunteers:</t>
  </si>
  <si>
    <t>Donations- Organizations</t>
  </si>
  <si>
    <t>Grants from organization. Assumption for 2009 year end = 10K and 20K for 2010.</t>
  </si>
  <si>
    <t>Fundraising</t>
  </si>
  <si>
    <t>Assumption that earthMed will have at least 2 fundraising events per year. The goal for 2008 = 2K- 3K per fundraising.</t>
  </si>
  <si>
    <t>Total projected income</t>
  </si>
  <si>
    <t>Technical Expenses</t>
  </si>
  <si>
    <t>Clinical Engineering supplies.</t>
  </si>
  <si>
    <t>Professional Fees</t>
  </si>
  <si>
    <t>Expenses for various consulting, legal, accounting and tax services</t>
  </si>
  <si>
    <t>Travel</t>
  </si>
  <si>
    <t>Mostly provided by the host institution. However, there is a possibility an earthMed volunteer will travel to medical trade shows, symposium, etc.</t>
  </si>
  <si>
    <t>Advertising/ Marketing</t>
  </si>
  <si>
    <t>Advertising and marketing expenses.</t>
  </si>
  <si>
    <t>Office Supplies</t>
  </si>
  <si>
    <t>Office supplies.</t>
  </si>
  <si>
    <t>Shipping</t>
  </si>
  <si>
    <t>Domestic and/or international shipping expenses.</t>
  </si>
  <si>
    <t>Postage</t>
  </si>
  <si>
    <t>Domestic and/or international postage expenses.</t>
  </si>
  <si>
    <t>Total projected expenses</t>
  </si>
  <si>
    <t>Variance</t>
  </si>
  <si>
    <t xml:space="preserve">Part IX </t>
  </si>
  <si>
    <t xml:space="preserve">B. Balance Sheet (for your most recently completed tax year) </t>
  </si>
  <si>
    <t xml:space="preserve">Year End: </t>
  </si>
  <si>
    <t xml:space="preserve">(Whole dollars) </t>
  </si>
  <si>
    <r>
      <t xml:space="preserve">   Financial Data </t>
    </r>
    <r>
      <rPr>
        <i/>
        <sz val="10"/>
        <color rgb="FF221E1F"/>
        <rFont val="Arial"/>
        <family val="2"/>
      </rPr>
      <t xml:space="preserve">(Continued) </t>
    </r>
  </si>
  <si>
    <t>Assets</t>
  </si>
  <si>
    <t>Cash</t>
  </si>
  <si>
    <t>Accounts receivable, net</t>
  </si>
  <si>
    <t>Inventories</t>
  </si>
  <si>
    <t>Bonds and notes receivable (attach an itemized list)</t>
  </si>
  <si>
    <t>Corporate stocks (attach an itemized list)</t>
  </si>
  <si>
    <t>Loans receivable (attach an itemized list)</t>
  </si>
  <si>
    <t>Other investments (attach an itemized list)</t>
  </si>
  <si>
    <t>Depreciable and depletable assets (attach an itemized list)</t>
  </si>
  <si>
    <t>Total Assets (add lines 1 through 10)</t>
  </si>
  <si>
    <t>Liabilities</t>
  </si>
  <si>
    <t>Accounts payable</t>
  </si>
  <si>
    <t>Contributions, gifts, grants, etc. payable</t>
  </si>
  <si>
    <t>Mortgages and notes payable (attach an itemized list)</t>
  </si>
  <si>
    <t>Other liabilities (attach an itemized list)</t>
  </si>
  <si>
    <t>Total Liabilities (add lines 12 through 15)</t>
  </si>
  <si>
    <t>Fund Balances or Net Assets</t>
  </si>
  <si>
    <t>Total fund balances or net assets</t>
  </si>
  <si>
    <t xml:space="preserve">Total Liabilities and Fund Balances or Net Assets (add lines 16 and 17) </t>
  </si>
  <si>
    <t>Land</t>
  </si>
  <si>
    <t>Other assets (attach an itemized list)</t>
  </si>
  <si>
    <t>PayPal</t>
  </si>
  <si>
    <t>Date</t>
  </si>
  <si>
    <t>Travel expenses: #eM002</t>
  </si>
  <si>
    <t>Medical supplies: #eM005</t>
  </si>
  <si>
    <t>Medicine: #eM006</t>
  </si>
  <si>
    <t>Shipping: #eM007</t>
  </si>
  <si>
    <t>Donations</t>
  </si>
  <si>
    <t>Transaction
Fees</t>
  </si>
  <si>
    <t>Misc
Receipts</t>
  </si>
  <si>
    <t>Debit</t>
  </si>
  <si>
    <t>Credit</t>
  </si>
  <si>
    <t>Donor</t>
  </si>
  <si>
    <t>Lori King</t>
  </si>
  <si>
    <t>Sthaneshwar Mysore</t>
  </si>
  <si>
    <t>General
operating
expenses:
#eM001</t>
  </si>
  <si>
    <t>Medical equipment
and parts:
#eM004</t>
  </si>
  <si>
    <t xml:space="preserve"> Balance </t>
  </si>
  <si>
    <t>Travel
expense
escrow
volunteer</t>
  </si>
  <si>
    <t>Lou Schonder</t>
  </si>
  <si>
    <t>earthMed PayPal Transactions</t>
  </si>
  <si>
    <t>Fiscal Year 2007-08</t>
  </si>
  <si>
    <t>Totals:</t>
  </si>
  <si>
    <t>earthMed Citizens Bank Transactions</t>
  </si>
  <si>
    <t>Fees</t>
  </si>
  <si>
    <t>Petty
Cash</t>
  </si>
  <si>
    <t>Office
Supplies</t>
  </si>
  <si>
    <t>Medical equipment
and parts</t>
  </si>
  <si>
    <t>Unknown donors</t>
  </si>
  <si>
    <t>Advertising/
Marketing</t>
  </si>
  <si>
    <t>Domestic
Shipping</t>
  </si>
  <si>
    <t>earthMed Petty Cash Transactions</t>
  </si>
  <si>
    <t>From
Citizens
Bank
Checking</t>
  </si>
  <si>
    <t>Medicine:
#eM006</t>
  </si>
  <si>
    <t>Donor/Desp</t>
  </si>
  <si>
    <t>PA Corp Fee</t>
  </si>
  <si>
    <t>earthMed - All Transactions Summary</t>
  </si>
  <si>
    <t>Citizens Bank Totals:</t>
  </si>
  <si>
    <t>PayPal Totals:</t>
  </si>
  <si>
    <t>Petty Cash Totals:</t>
  </si>
  <si>
    <t>Misc Expenses:</t>
  </si>
  <si>
    <t>Cash on hand</t>
  </si>
  <si>
    <t>Medical Equipment - Donated</t>
  </si>
  <si>
    <t>Medical Equipment - earthMed</t>
  </si>
  <si>
    <t>Purchases of medical equipment for repeated earthMed use.</t>
  </si>
  <si>
    <t>Purchases of medical equipment for donation.</t>
  </si>
  <si>
    <t>Medical Supplies</t>
  </si>
  <si>
    <t>Purchases of medical supplies for donation/mission use</t>
  </si>
  <si>
    <t>Contributions, gifts, grants, and similar amounts distributed:</t>
  </si>
  <si>
    <t>Percent of total revenue for mission programs:</t>
  </si>
  <si>
    <t>Operating expenses and excess revenue:</t>
  </si>
  <si>
    <t>Total Donations:</t>
  </si>
</sst>
</file>

<file path=xl/styles.xml><?xml version="1.0" encoding="utf-8"?>
<styleSheet xmlns="http://schemas.openxmlformats.org/spreadsheetml/2006/main">
  <numFmts count="5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sz val="9"/>
      <color rgb="FF221E1F"/>
      <name val="Arial"/>
      <family val="2"/>
    </font>
    <font>
      <b/>
      <sz val="9"/>
      <color rgb="FF221E1F"/>
      <name val="Arial"/>
      <family val="2"/>
    </font>
    <font>
      <b/>
      <sz val="10"/>
      <color rgb="FF221E1F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221E1F"/>
      <name val="Arial"/>
      <family val="2"/>
    </font>
    <font>
      <b/>
      <sz val="8"/>
      <color theme="1"/>
      <name val="Arial"/>
      <family val="2"/>
    </font>
    <font>
      <sz val="8"/>
      <color rgb="FF221E1F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u/>
      <sz val="12"/>
      <name val="Arial Narrow"/>
      <family val="2"/>
    </font>
    <font>
      <b/>
      <sz val="10"/>
      <color rgb="FFFFFFFF"/>
      <name val="Arial"/>
      <family val="2"/>
    </font>
    <font>
      <i/>
      <sz val="10"/>
      <color rgb="FF221E1F"/>
      <name val="Arial"/>
      <family val="2"/>
    </font>
    <font>
      <sz val="11"/>
      <color rgb="FF333333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221E1F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221E1F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40" fontId="8" fillId="0" borderId="3" xfId="0" applyNumberFormat="1" applyFont="1" applyBorder="1" applyAlignment="1">
      <alignment wrapText="1"/>
    </xf>
    <xf numFmtId="40" fontId="8" fillId="0" borderId="3" xfId="0" applyNumberFormat="1" applyFont="1" applyBorder="1"/>
    <xf numFmtId="0" fontId="12" fillId="0" borderId="3" xfId="0" applyFont="1" applyBorder="1" applyAlignment="1">
      <alignment vertical="top" wrapText="1"/>
    </xf>
    <xf numFmtId="0" fontId="10" fillId="0" borderId="3" xfId="0" applyFont="1" applyBorder="1" applyAlignment="1">
      <alignment wrapText="1"/>
    </xf>
    <xf numFmtId="40" fontId="8" fillId="0" borderId="8" xfId="0" applyNumberFormat="1" applyFont="1" applyBorder="1"/>
    <xf numFmtId="40" fontId="8" fillId="2" borderId="8" xfId="0" applyNumberFormat="1" applyFont="1" applyFill="1" applyBorder="1"/>
    <xf numFmtId="0" fontId="12" fillId="0" borderId="12" xfId="0" applyFont="1" applyBorder="1" applyAlignment="1">
      <alignment wrapText="1"/>
    </xf>
    <xf numFmtId="40" fontId="8" fillId="0" borderId="12" xfId="0" applyNumberFormat="1" applyFont="1" applyBorder="1" applyAlignment="1">
      <alignment wrapText="1"/>
    </xf>
    <xf numFmtId="0" fontId="4" fillId="0" borderId="14" xfId="0" applyFont="1" applyBorder="1" applyAlignment="1">
      <alignment vertical="center"/>
    </xf>
    <xf numFmtId="0" fontId="2" fillId="0" borderId="14" xfId="0" applyFont="1" applyBorder="1"/>
    <xf numFmtId="0" fontId="13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44" fontId="14" fillId="0" borderId="0" xfId="2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6" fillId="3" borderId="5" xfId="0" applyFont="1" applyFill="1" applyBorder="1" applyAlignment="1" applyProtection="1">
      <alignment horizontal="center" vertical="center" wrapText="1"/>
      <protection locked="0"/>
    </xf>
    <xf numFmtId="0" fontId="16" fillId="3" borderId="15" xfId="0" applyFont="1" applyFill="1" applyBorder="1" applyAlignment="1" applyProtection="1">
      <alignment horizontal="center" vertical="center" wrapText="1"/>
      <protection locked="0"/>
    </xf>
    <xf numFmtId="44" fontId="13" fillId="3" borderId="15" xfId="2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 applyProtection="1">
      <alignment horizontal="center" vertical="center" wrapText="1"/>
    </xf>
    <xf numFmtId="164" fontId="14" fillId="0" borderId="3" xfId="1" applyNumberFormat="1" applyFont="1" applyFill="1" applyBorder="1" applyAlignment="1">
      <alignment horizontal="left" vertical="center"/>
    </xf>
    <xf numFmtId="164" fontId="14" fillId="0" borderId="3" xfId="1" applyNumberFormat="1" applyFont="1" applyFill="1" applyBorder="1" applyAlignment="1" applyProtection="1">
      <alignment horizontal="left" vertical="center" wrapText="1"/>
      <protection locked="0"/>
    </xf>
    <xf numFmtId="44" fontId="14" fillId="0" borderId="3" xfId="2" applyFont="1" applyBorder="1" applyAlignment="1" applyProtection="1">
      <alignment vertical="center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43" fontId="15" fillId="0" borderId="3" xfId="0" applyNumberFormat="1" applyFont="1" applyBorder="1" applyAlignment="1" applyProtection="1">
      <alignment horizontal="center" vertical="center"/>
    </xf>
    <xf numFmtId="41" fontId="14" fillId="0" borderId="3" xfId="0" applyNumberFormat="1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  <protection locked="0"/>
    </xf>
    <xf numFmtId="43" fontId="15" fillId="3" borderId="3" xfId="0" applyNumberFormat="1" applyFont="1" applyFill="1" applyBorder="1" applyAlignment="1" applyProtection="1">
      <alignment horizontal="center" vertical="center"/>
    </xf>
    <xf numFmtId="164" fontId="14" fillId="0" borderId="3" xfId="1" applyNumberFormat="1" applyFont="1" applyFill="1" applyBorder="1" applyAlignment="1" applyProtection="1">
      <alignment horizontal="left" vertical="center"/>
      <protection locked="0"/>
    </xf>
    <xf numFmtId="43" fontId="15" fillId="3" borderId="3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17" fillId="4" borderId="17" xfId="0" applyFont="1" applyFill="1" applyBorder="1" applyAlignment="1">
      <alignment horizontal="center" wrapText="1"/>
    </xf>
    <xf numFmtId="0" fontId="10" fillId="0" borderId="8" xfId="0" applyFont="1" applyBorder="1" applyAlignment="1">
      <alignment wrapText="1"/>
    </xf>
    <xf numFmtId="0" fontId="6" fillId="0" borderId="16" xfId="0" applyFont="1" applyFill="1" applyBorder="1" applyAlignment="1">
      <alignment vertical="center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Border="1" applyAlignment="1">
      <alignment horizontal="left" indent="3"/>
    </xf>
    <xf numFmtId="0" fontId="3" fillId="0" borderId="0" xfId="0" applyFont="1" applyBorder="1" applyAlignment="1">
      <alignment horizontal="left" indent="6"/>
    </xf>
    <xf numFmtId="0" fontId="11" fillId="0" borderId="0" xfId="0" applyFont="1" applyBorder="1" applyAlignment="1">
      <alignment horizontal="center"/>
    </xf>
    <xf numFmtId="0" fontId="3" fillId="0" borderId="16" xfId="0" applyFont="1" applyBorder="1" applyAlignment="1">
      <alignment horizontal="left" indent="6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/>
    <xf numFmtId="8" fontId="0" fillId="0" borderId="0" xfId="0" applyNumberForma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20" fillId="0" borderId="0" xfId="0" applyFont="1"/>
    <xf numFmtId="0" fontId="19" fillId="0" borderId="3" xfId="0" applyFont="1" applyBorder="1" applyAlignment="1">
      <alignment horizontal="center"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wrapText="1"/>
    </xf>
    <xf numFmtId="8" fontId="0" fillId="0" borderId="0" xfId="0" applyNumberFormat="1" applyAlignment="1">
      <alignment horizontal="right" wrapText="1"/>
    </xf>
    <xf numFmtId="0" fontId="0" fillId="0" borderId="3" xfId="0" applyFont="1" applyBorder="1" applyAlignment="1">
      <alignment horizontal="center" wrapText="1"/>
    </xf>
    <xf numFmtId="0" fontId="0" fillId="0" borderId="3" xfId="0" applyBorder="1"/>
    <xf numFmtId="0" fontId="19" fillId="0" borderId="23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24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8" fontId="0" fillId="0" borderId="0" xfId="0" applyNumberFormat="1" applyFont="1"/>
    <xf numFmtId="14" fontId="0" fillId="0" borderId="0" xfId="0" applyNumberFormat="1" applyFont="1" applyAlignment="1">
      <alignment wrapText="1"/>
    </xf>
    <xf numFmtId="43" fontId="0" fillId="0" borderId="0" xfId="0" applyNumberFormat="1"/>
    <xf numFmtId="40" fontId="8" fillId="0" borderId="13" xfId="0" applyNumberFormat="1" applyFont="1" applyBorder="1"/>
    <xf numFmtId="0" fontId="0" fillId="0" borderId="3" xfId="0" applyBorder="1" applyAlignment="1">
      <alignment horizontal="center" wrapText="1"/>
    </xf>
    <xf numFmtId="38" fontId="21" fillId="0" borderId="10" xfId="0" applyNumberFormat="1" applyFont="1" applyBorder="1" applyAlignment="1">
      <alignment horizontal="right" vertical="center" wrapText="1"/>
    </xf>
    <xf numFmtId="38" fontId="22" fillId="0" borderId="8" xfId="0" applyNumberFormat="1" applyFont="1" applyBorder="1" applyAlignment="1">
      <alignment horizontal="right" vertical="center" wrapText="1"/>
    </xf>
    <xf numFmtId="38" fontId="22" fillId="0" borderId="0" xfId="0" applyNumberFormat="1" applyFont="1" applyBorder="1" applyAlignment="1">
      <alignment horizontal="right" vertical="center" wrapText="1"/>
    </xf>
    <xf numFmtId="38" fontId="22" fillId="0" borderId="9" xfId="0" applyNumberFormat="1" applyFont="1" applyBorder="1" applyAlignment="1">
      <alignment horizontal="right" vertical="center" wrapText="1"/>
    </xf>
    <xf numFmtId="38" fontId="22" fillId="0" borderId="10" xfId="0" applyNumberFormat="1" applyFont="1" applyBorder="1" applyAlignment="1">
      <alignment horizontal="right" vertical="center" wrapText="1"/>
    </xf>
    <xf numFmtId="38" fontId="23" fillId="0" borderId="8" xfId="0" applyNumberFormat="1" applyFont="1" applyBorder="1" applyAlignment="1">
      <alignment horizontal="right" vertical="center"/>
    </xf>
    <xf numFmtId="9" fontId="0" fillId="0" borderId="0" xfId="0" applyNumberFormat="1" applyAlignment="1">
      <alignment horizontal="center"/>
    </xf>
    <xf numFmtId="0" fontId="0" fillId="0" borderId="0" xfId="0" applyFill="1" applyAlignment="1">
      <alignment horizontal="right"/>
    </xf>
    <xf numFmtId="164" fontId="14" fillId="0" borderId="8" xfId="1" applyNumberFormat="1" applyFont="1" applyFill="1" applyBorder="1" applyAlignment="1">
      <alignment horizontal="right" vertical="center"/>
    </xf>
    <xf numFmtId="164" fontId="14" fillId="0" borderId="1" xfId="1" applyNumberFormat="1" applyFont="1" applyFill="1" applyBorder="1" applyAlignment="1">
      <alignment horizontal="right" vertical="center"/>
    </xf>
    <xf numFmtId="164" fontId="14" fillId="0" borderId="4" xfId="1" applyNumberFormat="1" applyFont="1" applyFill="1" applyBorder="1" applyAlignment="1">
      <alignment horizontal="right" vertical="center"/>
    </xf>
    <xf numFmtId="0" fontId="15" fillId="3" borderId="3" xfId="0" applyFont="1" applyFill="1" applyBorder="1" applyAlignment="1" applyProtection="1">
      <alignment horizontal="right" vertical="center"/>
      <protection locked="0"/>
    </xf>
    <xf numFmtId="0" fontId="14" fillId="0" borderId="8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3" fillId="0" borderId="0" xfId="0" applyFont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7" fillId="0" borderId="18" xfId="0" applyFont="1" applyBorder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314325</xdr:colOff>
      <xdr:row>1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19050"/>
          <a:ext cx="590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9"/>
  <sheetViews>
    <sheetView workbookViewId="0"/>
  </sheetViews>
  <sheetFormatPr defaultRowHeight="15"/>
  <cols>
    <col min="1" max="1" width="5.42578125" customWidth="1"/>
    <col min="2" max="2" width="26.7109375" customWidth="1"/>
    <col min="3" max="3" width="46.7109375" customWidth="1"/>
    <col min="4" max="4" width="14.7109375" customWidth="1"/>
    <col min="5" max="5" width="11.85546875" customWidth="1"/>
    <col min="6" max="8" width="14.7109375" customWidth="1"/>
  </cols>
  <sheetData>
    <row r="2" spans="2:8" ht="15.75">
      <c r="B2" s="17" t="s">
        <v>36</v>
      </c>
      <c r="C2" s="18"/>
      <c r="D2" s="19"/>
      <c r="E2" s="20"/>
      <c r="F2" s="20"/>
      <c r="G2" s="21"/>
      <c r="H2" s="21"/>
    </row>
    <row r="3" spans="2:8" ht="15.75">
      <c r="B3" s="17" t="s">
        <v>37</v>
      </c>
      <c r="C3" s="18"/>
      <c r="D3" s="19"/>
      <c r="E3" s="20"/>
      <c r="F3" s="20"/>
      <c r="G3" s="21"/>
      <c r="H3" s="21"/>
    </row>
    <row r="4" spans="2:8">
      <c r="B4" s="22"/>
      <c r="C4" s="18"/>
      <c r="D4" s="19"/>
      <c r="E4" s="20"/>
      <c r="F4" s="51" t="s">
        <v>38</v>
      </c>
      <c r="G4" s="21"/>
      <c r="H4" s="21"/>
    </row>
    <row r="5" spans="2:8" ht="31.5">
      <c r="B5" s="23" t="s">
        <v>39</v>
      </c>
      <c r="C5" s="24" t="s">
        <v>40</v>
      </c>
      <c r="D5" s="25" t="s">
        <v>41</v>
      </c>
      <c r="E5" s="26" t="s">
        <v>42</v>
      </c>
      <c r="F5" s="27" t="s">
        <v>43</v>
      </c>
      <c r="G5" s="27" t="s">
        <v>44</v>
      </c>
      <c r="H5" s="27" t="s">
        <v>45</v>
      </c>
    </row>
    <row r="6" spans="2:8" ht="25.5">
      <c r="B6" s="28" t="s">
        <v>46</v>
      </c>
      <c r="C6" s="29" t="s">
        <v>47</v>
      </c>
      <c r="D6" s="30">
        <v>100</v>
      </c>
      <c r="E6" s="31"/>
      <c r="F6" s="32">
        <v>0</v>
      </c>
      <c r="G6" s="32">
        <f t="shared" ref="G6:H6" si="0">G7*$D$6</f>
        <v>6500</v>
      </c>
      <c r="H6" s="32">
        <f t="shared" si="0"/>
        <v>12000</v>
      </c>
    </row>
    <row r="7" spans="2:8">
      <c r="B7" s="85" t="s">
        <v>48</v>
      </c>
      <c r="C7" s="86"/>
      <c r="D7" s="86"/>
      <c r="E7" s="87"/>
      <c r="F7" s="33">
        <v>60</v>
      </c>
      <c r="G7" s="33">
        <v>65</v>
      </c>
      <c r="H7" s="33">
        <v>120</v>
      </c>
    </row>
    <row r="8" spans="2:8" ht="25.5">
      <c r="B8" s="28" t="s">
        <v>49</v>
      </c>
      <c r="C8" s="29" t="s">
        <v>50</v>
      </c>
      <c r="D8" s="30">
        <v>5000</v>
      </c>
      <c r="E8" s="34">
        <v>1</v>
      </c>
      <c r="F8" s="32">
        <v>0</v>
      </c>
      <c r="G8" s="32">
        <f>$D8*$E8</f>
        <v>5000</v>
      </c>
      <c r="H8" s="32">
        <f>$D8*$E8*2</f>
        <v>10000</v>
      </c>
    </row>
    <row r="9" spans="2:8" ht="25.5">
      <c r="B9" s="28" t="s">
        <v>51</v>
      </c>
      <c r="C9" s="29" t="s">
        <v>52</v>
      </c>
      <c r="D9" s="30">
        <v>1500</v>
      </c>
      <c r="E9" s="34">
        <v>2</v>
      </c>
      <c r="F9" s="32">
        <v>0</v>
      </c>
      <c r="G9" s="32">
        <f>$D9*$E9</f>
        <v>3000</v>
      </c>
      <c r="H9" s="32">
        <f>$D9*$E9</f>
        <v>3000</v>
      </c>
    </row>
    <row r="10" spans="2:8">
      <c r="B10" s="88" t="s">
        <v>53</v>
      </c>
      <c r="C10" s="88"/>
      <c r="D10" s="88"/>
      <c r="E10" s="88"/>
      <c r="F10" s="35">
        <f>F6+F8+F9</f>
        <v>0</v>
      </c>
      <c r="G10" s="35">
        <f>G6+G8+G9</f>
        <v>14500</v>
      </c>
      <c r="H10" s="35">
        <f>H6+H8+H9</f>
        <v>25000</v>
      </c>
    </row>
    <row r="11" spans="2:8">
      <c r="B11" s="36" t="s">
        <v>137</v>
      </c>
      <c r="C11" s="29" t="s">
        <v>140</v>
      </c>
      <c r="D11" s="30">
        <v>1000</v>
      </c>
      <c r="E11" s="34">
        <v>1</v>
      </c>
      <c r="F11" s="32">
        <v>0</v>
      </c>
      <c r="G11" s="32">
        <f t="shared" ref="G11:H20" si="1">$D11*$E11</f>
        <v>1000</v>
      </c>
      <c r="H11" s="32">
        <f>$D11*$E11*2</f>
        <v>2000</v>
      </c>
    </row>
    <row r="12" spans="2:8">
      <c r="B12" s="36" t="s">
        <v>138</v>
      </c>
      <c r="C12" s="29" t="s">
        <v>139</v>
      </c>
      <c r="D12" s="30">
        <v>1000</v>
      </c>
      <c r="E12" s="34">
        <v>1</v>
      </c>
      <c r="F12" s="32">
        <v>0</v>
      </c>
      <c r="G12" s="32">
        <f t="shared" si="1"/>
        <v>1000</v>
      </c>
      <c r="H12" s="32">
        <f t="shared" ref="H12:H13" si="2">$D12*$E12*2</f>
        <v>2000</v>
      </c>
    </row>
    <row r="13" spans="2:8">
      <c r="B13" s="36" t="s">
        <v>141</v>
      </c>
      <c r="C13" s="29" t="s">
        <v>142</v>
      </c>
      <c r="D13" s="30">
        <v>6000</v>
      </c>
      <c r="E13" s="34">
        <v>1</v>
      </c>
      <c r="F13" s="32">
        <v>0</v>
      </c>
      <c r="G13" s="32">
        <f t="shared" si="1"/>
        <v>6000</v>
      </c>
      <c r="H13" s="32">
        <f t="shared" si="2"/>
        <v>12000</v>
      </c>
    </row>
    <row r="14" spans="2:8">
      <c r="B14" s="36" t="s">
        <v>54</v>
      </c>
      <c r="C14" s="29" t="s">
        <v>55</v>
      </c>
      <c r="D14" s="30">
        <v>100</v>
      </c>
      <c r="E14" s="34">
        <v>1</v>
      </c>
      <c r="F14" s="32">
        <v>0</v>
      </c>
      <c r="G14" s="32">
        <f t="shared" si="1"/>
        <v>100</v>
      </c>
      <c r="H14" s="32">
        <f>$D14*$E14*2</f>
        <v>200</v>
      </c>
    </row>
    <row r="15" spans="2:8" ht="25.5">
      <c r="B15" s="36" t="s">
        <v>56</v>
      </c>
      <c r="C15" s="29" t="s">
        <v>57</v>
      </c>
      <c r="D15" s="30">
        <v>750</v>
      </c>
      <c r="E15" s="34">
        <v>1</v>
      </c>
      <c r="F15" s="32">
        <v>0</v>
      </c>
      <c r="G15" s="32">
        <f>$D15*$E15+750</f>
        <v>1500</v>
      </c>
      <c r="H15" s="32">
        <f>$D15*$E15</f>
        <v>750</v>
      </c>
    </row>
    <row r="16" spans="2:8" ht="38.25">
      <c r="B16" s="36" t="s">
        <v>58</v>
      </c>
      <c r="C16" s="29" t="s">
        <v>59</v>
      </c>
      <c r="D16" s="30">
        <v>500</v>
      </c>
      <c r="E16" s="34">
        <v>1</v>
      </c>
      <c r="F16" s="32">
        <v>0</v>
      </c>
      <c r="G16" s="32">
        <f t="shared" si="1"/>
        <v>500</v>
      </c>
      <c r="H16" s="32">
        <f t="shared" si="1"/>
        <v>500</v>
      </c>
    </row>
    <row r="17" spans="2:8">
      <c r="B17" s="36" t="s">
        <v>60</v>
      </c>
      <c r="C17" s="29" t="s">
        <v>61</v>
      </c>
      <c r="D17" s="30">
        <v>500</v>
      </c>
      <c r="E17" s="34">
        <v>1</v>
      </c>
      <c r="F17" s="32">
        <v>0</v>
      </c>
      <c r="G17" s="32">
        <f t="shared" si="1"/>
        <v>500</v>
      </c>
      <c r="H17" s="32">
        <f t="shared" si="1"/>
        <v>500</v>
      </c>
    </row>
    <row r="18" spans="2:8">
      <c r="B18" s="36" t="s">
        <v>62</v>
      </c>
      <c r="C18" s="29" t="s">
        <v>63</v>
      </c>
      <c r="D18" s="30">
        <v>150</v>
      </c>
      <c r="E18" s="34">
        <v>1</v>
      </c>
      <c r="F18" s="32">
        <v>0</v>
      </c>
      <c r="G18" s="32">
        <f t="shared" si="1"/>
        <v>150</v>
      </c>
      <c r="H18" s="32">
        <f>$D18*$E18</f>
        <v>150</v>
      </c>
    </row>
    <row r="19" spans="2:8">
      <c r="B19" s="36" t="s">
        <v>64</v>
      </c>
      <c r="C19" s="29" t="s">
        <v>65</v>
      </c>
      <c r="D19" s="30">
        <v>2500</v>
      </c>
      <c r="E19" s="34">
        <v>1</v>
      </c>
      <c r="F19" s="32">
        <v>0</v>
      </c>
      <c r="G19" s="32">
        <f t="shared" si="1"/>
        <v>2500</v>
      </c>
      <c r="H19" s="32">
        <f>$D19*$E19*2</f>
        <v>5000</v>
      </c>
    </row>
    <row r="20" spans="2:8">
      <c r="B20" s="36" t="s">
        <v>66</v>
      </c>
      <c r="C20" s="29" t="s">
        <v>67</v>
      </c>
      <c r="D20" s="30">
        <v>25</v>
      </c>
      <c r="E20" s="34">
        <v>20</v>
      </c>
      <c r="F20" s="32">
        <v>0</v>
      </c>
      <c r="G20" s="32">
        <f t="shared" si="1"/>
        <v>500</v>
      </c>
      <c r="H20" s="32">
        <f>$D20*$E20*2</f>
        <v>1000</v>
      </c>
    </row>
    <row r="21" spans="2:8">
      <c r="B21" s="88" t="s">
        <v>68</v>
      </c>
      <c r="C21" s="88"/>
      <c r="D21" s="88"/>
      <c r="E21" s="88"/>
      <c r="F21" s="35">
        <f>SUM(F11:F20)</f>
        <v>0</v>
      </c>
      <c r="G21" s="35">
        <f>SUM(G11:G20)</f>
        <v>13750</v>
      </c>
      <c r="H21" s="35">
        <f>SUM(H11:H20)</f>
        <v>24100</v>
      </c>
    </row>
    <row r="22" spans="2:8">
      <c r="B22" s="89"/>
      <c r="C22" s="90"/>
      <c r="D22" s="90"/>
      <c r="E22" s="90"/>
      <c r="F22" s="90"/>
      <c r="G22" s="90"/>
      <c r="H22" s="90"/>
    </row>
    <row r="23" spans="2:8">
      <c r="B23" s="88" t="s">
        <v>69</v>
      </c>
      <c r="C23" s="88"/>
      <c r="D23" s="88"/>
      <c r="E23" s="88" t="s">
        <v>69</v>
      </c>
      <c r="F23" s="37">
        <f>+F10-F21</f>
        <v>0</v>
      </c>
      <c r="G23" s="37">
        <f>G10-G21</f>
        <v>750</v>
      </c>
      <c r="H23" s="37">
        <f>H10-H21</f>
        <v>900</v>
      </c>
    </row>
    <row r="26" spans="2:8">
      <c r="F26" s="84" t="s">
        <v>143</v>
      </c>
      <c r="G26" s="74">
        <f>SUM(G11,G13,G19)</f>
        <v>9500</v>
      </c>
      <c r="H26" s="74">
        <f>SUM(H11,H13,H19)</f>
        <v>19000</v>
      </c>
    </row>
    <row r="27" spans="2:8">
      <c r="F27" s="60" t="s">
        <v>145</v>
      </c>
      <c r="G27" s="74">
        <f>G10-G26</f>
        <v>5000</v>
      </c>
      <c r="H27" s="74">
        <f>H21-H26</f>
        <v>5100</v>
      </c>
    </row>
    <row r="29" spans="2:8">
      <c r="F29" s="60" t="s">
        <v>144</v>
      </c>
      <c r="G29" s="83">
        <f>(G26/G21)</f>
        <v>0.69090909090909092</v>
      </c>
      <c r="H29" s="83">
        <f>(H26/H21)</f>
        <v>0.78838174273858919</v>
      </c>
    </row>
  </sheetData>
  <mergeCells count="5">
    <mergeCell ref="B7:E7"/>
    <mergeCell ref="B10:E10"/>
    <mergeCell ref="B21:E21"/>
    <mergeCell ref="B22:H22"/>
    <mergeCell ref="B23:E23"/>
  </mergeCells>
  <printOptions horizontalCentered="1" verticalCentered="1"/>
  <pageMargins left="0.7" right="0.7" top="0.75" bottom="0.75" header="0.3" footer="0.3"/>
  <pageSetup scale="8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9"/>
  <sheetViews>
    <sheetView topLeftCell="A12" zoomScaleNormal="100" workbookViewId="0">
      <selection activeCell="B21" sqref="B21"/>
    </sheetView>
  </sheetViews>
  <sheetFormatPr defaultRowHeight="14.25"/>
  <cols>
    <col min="1" max="1" width="4.28515625" style="1" customWidth="1"/>
    <col min="2" max="2" width="27.28515625" style="1" customWidth="1"/>
    <col min="3" max="7" width="12.28515625" style="1" customWidth="1"/>
    <col min="8" max="16384" width="9.140625" style="1"/>
  </cols>
  <sheetData>
    <row r="1" spans="1:7" ht="18.75" customHeight="1">
      <c r="A1" s="15" t="s">
        <v>1</v>
      </c>
      <c r="B1" s="15"/>
      <c r="C1" s="16"/>
      <c r="D1" s="16"/>
      <c r="E1" s="16"/>
      <c r="F1" s="16"/>
      <c r="G1" s="16"/>
    </row>
    <row r="2" spans="1:7" ht="72" customHeight="1">
      <c r="A2" s="94" t="s">
        <v>0</v>
      </c>
      <c r="B2" s="94"/>
      <c r="C2" s="94"/>
      <c r="D2" s="94"/>
      <c r="E2" s="94"/>
      <c r="F2" s="94"/>
      <c r="G2" s="94"/>
    </row>
    <row r="3" spans="1:7">
      <c r="A3" s="95" t="s">
        <v>11</v>
      </c>
      <c r="B3" s="95"/>
      <c r="C3" s="95"/>
      <c r="D3" s="95"/>
      <c r="E3" s="95"/>
      <c r="F3" s="95"/>
      <c r="G3" s="95"/>
    </row>
    <row r="4" spans="1:7" ht="22.5" customHeight="1">
      <c r="A4" s="99" t="s">
        <v>9</v>
      </c>
      <c r="B4" s="2" t="s">
        <v>2</v>
      </c>
      <c r="C4" s="3" t="s">
        <v>4</v>
      </c>
      <c r="D4" s="96" t="s">
        <v>3</v>
      </c>
      <c r="E4" s="96"/>
      <c r="F4" s="96"/>
      <c r="G4" s="97" t="s">
        <v>5</v>
      </c>
    </row>
    <row r="5" spans="1:7" ht="22.5">
      <c r="A5" s="100"/>
      <c r="B5" s="4"/>
      <c r="C5" s="5" t="s">
        <v>6</v>
      </c>
      <c r="D5" s="5" t="s">
        <v>7</v>
      </c>
      <c r="E5" s="5" t="s">
        <v>8</v>
      </c>
      <c r="F5" s="5"/>
      <c r="G5" s="98"/>
    </row>
    <row r="6" spans="1:7" ht="33.75">
      <c r="A6" s="100"/>
      <c r="B6" s="6" t="s">
        <v>13</v>
      </c>
      <c r="C6" s="7">
        <f>'Totals 2007-08'!$C$12</f>
        <v>1260.17</v>
      </c>
      <c r="D6" s="8">
        <f>'Budget Data'!G10</f>
        <v>14500</v>
      </c>
      <c r="E6" s="8">
        <f>'Budget Data'!H10</f>
        <v>25000</v>
      </c>
      <c r="F6" s="8"/>
      <c r="G6" s="11">
        <f>SUM(C6:F6)</f>
        <v>40760.17</v>
      </c>
    </row>
    <row r="7" spans="1:7">
      <c r="A7" s="100"/>
      <c r="B7" s="6" t="s">
        <v>14</v>
      </c>
      <c r="C7" s="7">
        <v>0</v>
      </c>
      <c r="D7" s="8">
        <v>0</v>
      </c>
      <c r="E7" s="8">
        <v>0</v>
      </c>
      <c r="F7" s="8"/>
      <c r="G7" s="11">
        <f t="shared" ref="G7:G18" si="0">SUM(C7:F7)</f>
        <v>0</v>
      </c>
    </row>
    <row r="8" spans="1:7">
      <c r="A8" s="100"/>
      <c r="B8" s="6" t="s">
        <v>15</v>
      </c>
      <c r="C8" s="7">
        <v>0</v>
      </c>
      <c r="D8" s="8">
        <v>0</v>
      </c>
      <c r="E8" s="8">
        <v>0</v>
      </c>
      <c r="F8" s="8"/>
      <c r="G8" s="11">
        <f t="shared" si="0"/>
        <v>0</v>
      </c>
    </row>
    <row r="9" spans="1:7">
      <c r="A9" s="100"/>
      <c r="B9" s="6" t="s">
        <v>16</v>
      </c>
      <c r="C9" s="7">
        <v>0</v>
      </c>
      <c r="D9" s="8">
        <v>0</v>
      </c>
      <c r="E9" s="8">
        <v>0</v>
      </c>
      <c r="F9" s="8"/>
      <c r="G9" s="11">
        <f t="shared" si="0"/>
        <v>0</v>
      </c>
    </row>
    <row r="10" spans="1:7">
      <c r="A10" s="100"/>
      <c r="B10" s="6" t="s">
        <v>17</v>
      </c>
      <c r="C10" s="7">
        <v>0</v>
      </c>
      <c r="D10" s="8">
        <v>0</v>
      </c>
      <c r="E10" s="8">
        <v>0</v>
      </c>
      <c r="F10" s="8"/>
      <c r="G10" s="11">
        <f t="shared" si="0"/>
        <v>0</v>
      </c>
    </row>
    <row r="11" spans="1:7" ht="56.25">
      <c r="A11" s="100"/>
      <c r="B11" s="9" t="s">
        <v>18</v>
      </c>
      <c r="C11" s="7">
        <v>0</v>
      </c>
      <c r="D11" s="8">
        <v>0</v>
      </c>
      <c r="E11" s="8">
        <v>0</v>
      </c>
      <c r="F11" s="8"/>
      <c r="G11" s="11">
        <f t="shared" si="0"/>
        <v>0</v>
      </c>
    </row>
    <row r="12" spans="1:7" ht="33.75">
      <c r="A12" s="100"/>
      <c r="B12" s="6" t="s">
        <v>19</v>
      </c>
      <c r="C12" s="7">
        <v>0</v>
      </c>
      <c r="D12" s="8">
        <v>0</v>
      </c>
      <c r="E12" s="8">
        <v>0</v>
      </c>
      <c r="F12" s="8"/>
      <c r="G12" s="11">
        <f t="shared" si="0"/>
        <v>0</v>
      </c>
    </row>
    <row r="13" spans="1:7">
      <c r="A13" s="100"/>
      <c r="B13" s="6" t="s">
        <v>20</v>
      </c>
      <c r="C13" s="7">
        <f>SUM(C6:C12)</f>
        <v>1260.17</v>
      </c>
      <c r="D13" s="7">
        <f t="shared" ref="D13:E13" si="1">SUM(D6:D12)</f>
        <v>14500</v>
      </c>
      <c r="E13" s="7">
        <f t="shared" si="1"/>
        <v>25000</v>
      </c>
      <c r="F13" s="7"/>
      <c r="G13" s="11">
        <f t="shared" si="0"/>
        <v>40760.17</v>
      </c>
    </row>
    <row r="14" spans="1:7" ht="74.25" customHeight="1">
      <c r="A14" s="100"/>
      <c r="B14" s="9" t="s">
        <v>21</v>
      </c>
      <c r="C14" s="7">
        <v>0</v>
      </c>
      <c r="D14" s="8">
        <v>0</v>
      </c>
      <c r="E14" s="8">
        <v>0</v>
      </c>
      <c r="F14" s="8"/>
      <c r="G14" s="11">
        <f t="shared" si="0"/>
        <v>0</v>
      </c>
    </row>
    <row r="15" spans="1:7">
      <c r="A15" s="100"/>
      <c r="B15" s="6" t="s">
        <v>22</v>
      </c>
      <c r="C15" s="7">
        <f>C13+C14</f>
        <v>1260.17</v>
      </c>
      <c r="D15" s="7">
        <f t="shared" ref="D15:E15" si="2">D13+D14</f>
        <v>14500</v>
      </c>
      <c r="E15" s="7">
        <f t="shared" si="2"/>
        <v>25000</v>
      </c>
      <c r="F15" s="7"/>
      <c r="G15" s="11">
        <f t="shared" si="0"/>
        <v>40760.17</v>
      </c>
    </row>
    <row r="16" spans="1:7" ht="33.75">
      <c r="A16" s="100"/>
      <c r="B16" s="6" t="s">
        <v>23</v>
      </c>
      <c r="C16" s="7">
        <v>0</v>
      </c>
      <c r="D16" s="8">
        <v>0</v>
      </c>
      <c r="E16" s="8">
        <v>0</v>
      </c>
      <c r="F16" s="8"/>
      <c r="G16" s="11">
        <f t="shared" si="0"/>
        <v>0</v>
      </c>
    </row>
    <row r="17" spans="1:7">
      <c r="A17" s="100"/>
      <c r="B17" s="10" t="s">
        <v>12</v>
      </c>
      <c r="C17" s="7">
        <v>0</v>
      </c>
      <c r="D17" s="8">
        <v>0</v>
      </c>
      <c r="E17" s="8">
        <v>0</v>
      </c>
      <c r="F17" s="8"/>
      <c r="G17" s="11">
        <f t="shared" si="0"/>
        <v>0</v>
      </c>
    </row>
    <row r="18" spans="1:7" ht="22.5">
      <c r="A18" s="101"/>
      <c r="B18" s="6" t="s">
        <v>24</v>
      </c>
      <c r="C18" s="7">
        <f>SUM(C15:C17)</f>
        <v>1260.17</v>
      </c>
      <c r="D18" s="7">
        <f t="shared" ref="D18:E18" si="3">SUM(D15:D17)</f>
        <v>14500</v>
      </c>
      <c r="E18" s="7">
        <f t="shared" si="3"/>
        <v>25000</v>
      </c>
      <c r="F18" s="7"/>
      <c r="G18" s="11">
        <f t="shared" si="0"/>
        <v>40760.17</v>
      </c>
    </row>
    <row r="19" spans="1:7">
      <c r="A19" s="91" t="s">
        <v>10</v>
      </c>
      <c r="B19" s="6" t="s">
        <v>25</v>
      </c>
      <c r="C19" s="7">
        <v>0</v>
      </c>
      <c r="D19" s="8">
        <f>'Budget Data'!G17</f>
        <v>500</v>
      </c>
      <c r="E19" s="8">
        <f>'Budget Data'!H17</f>
        <v>500</v>
      </c>
      <c r="F19" s="8"/>
      <c r="G19" s="12"/>
    </row>
    <row r="20" spans="1:7" ht="33.75">
      <c r="A20" s="92"/>
      <c r="B20" s="6" t="s">
        <v>26</v>
      </c>
      <c r="C20" s="7">
        <f>'Totals 2007-08'!$K$10</f>
        <v>52</v>
      </c>
      <c r="D20" s="8">
        <f>'Budget Data'!G11</f>
        <v>1000</v>
      </c>
      <c r="E20" s="8">
        <f>'Budget Data'!H11</f>
        <v>2000</v>
      </c>
      <c r="F20" s="8"/>
      <c r="G20" s="12"/>
    </row>
    <row r="21" spans="1:7" ht="33.75">
      <c r="A21" s="92"/>
      <c r="B21" s="6" t="s">
        <v>27</v>
      </c>
      <c r="C21" s="7">
        <v>0</v>
      </c>
      <c r="D21" s="8">
        <v>0</v>
      </c>
      <c r="E21" s="8">
        <v>0</v>
      </c>
      <c r="F21" s="8"/>
      <c r="G21" s="12"/>
    </row>
    <row r="22" spans="1:7" ht="22.5">
      <c r="A22" s="92"/>
      <c r="B22" s="6" t="s">
        <v>28</v>
      </c>
      <c r="C22" s="7">
        <v>0</v>
      </c>
      <c r="D22" s="8">
        <v>0</v>
      </c>
      <c r="E22" s="8">
        <v>0</v>
      </c>
      <c r="F22" s="8"/>
      <c r="G22" s="12"/>
    </row>
    <row r="23" spans="1:7">
      <c r="A23" s="92"/>
      <c r="B23" s="6" t="s">
        <v>29</v>
      </c>
      <c r="C23" s="7">
        <v>0</v>
      </c>
      <c r="D23" s="8">
        <v>0</v>
      </c>
      <c r="E23" s="8">
        <v>0</v>
      </c>
      <c r="F23" s="8"/>
      <c r="G23" s="12"/>
    </row>
    <row r="24" spans="1:7">
      <c r="A24" s="92"/>
      <c r="B24" s="6" t="s">
        <v>30</v>
      </c>
      <c r="C24" s="7">
        <v>0</v>
      </c>
      <c r="D24" s="8">
        <v>0</v>
      </c>
      <c r="E24" s="8">
        <v>0</v>
      </c>
      <c r="F24" s="8"/>
      <c r="G24" s="12"/>
    </row>
    <row r="25" spans="1:7">
      <c r="A25" s="92"/>
      <c r="B25" s="6" t="s">
        <v>31</v>
      </c>
      <c r="C25" s="7">
        <v>0</v>
      </c>
      <c r="D25" s="8">
        <v>0</v>
      </c>
      <c r="E25" s="8">
        <v>0</v>
      </c>
      <c r="F25" s="8"/>
      <c r="G25" s="12"/>
    </row>
    <row r="26" spans="1:7">
      <c r="A26" s="92"/>
      <c r="B26" s="6" t="s">
        <v>32</v>
      </c>
      <c r="C26" s="7">
        <v>0</v>
      </c>
      <c r="D26" s="8">
        <v>0</v>
      </c>
      <c r="E26" s="8">
        <v>0</v>
      </c>
      <c r="F26" s="8"/>
      <c r="G26" s="12"/>
    </row>
    <row r="27" spans="1:7">
      <c r="A27" s="92"/>
      <c r="B27" s="6" t="s">
        <v>33</v>
      </c>
      <c r="C27" s="7">
        <v>0</v>
      </c>
      <c r="D27" s="8">
        <f>'Budget Data'!G15</f>
        <v>1500</v>
      </c>
      <c r="E27" s="8">
        <f>'Budget Data'!H15</f>
        <v>750</v>
      </c>
      <c r="F27" s="8"/>
      <c r="G27" s="12"/>
    </row>
    <row r="28" spans="1:7" ht="33.75">
      <c r="A28" s="92"/>
      <c r="B28" s="6" t="s">
        <v>34</v>
      </c>
      <c r="C28" s="7">
        <f>'Totals 2007-08'!$C$14</f>
        <v>300.32</v>
      </c>
      <c r="D28" s="8">
        <f>'Budget Data'!G26</f>
        <v>9500</v>
      </c>
      <c r="E28" s="8">
        <f>'Budget Data'!H26</f>
        <v>19000</v>
      </c>
      <c r="F28" s="8"/>
      <c r="G28" s="12"/>
    </row>
    <row r="29" spans="1:7" ht="23.25" thickBot="1">
      <c r="A29" s="93"/>
      <c r="B29" s="13" t="s">
        <v>35</v>
      </c>
      <c r="C29" s="14">
        <f>SUM(C19:C28)</f>
        <v>352.32</v>
      </c>
      <c r="D29" s="14">
        <f t="shared" ref="D29:E29" si="4">SUM(D19:D28)</f>
        <v>12500</v>
      </c>
      <c r="E29" s="14">
        <f t="shared" si="4"/>
        <v>22250</v>
      </c>
      <c r="F29" s="14"/>
      <c r="G29" s="75">
        <f t="shared" ref="G29" si="5">SUM(C29:F29)</f>
        <v>35102.32</v>
      </c>
    </row>
  </sheetData>
  <mergeCells count="6">
    <mergeCell ref="A19:A29"/>
    <mergeCell ref="A2:G2"/>
    <mergeCell ref="A3:G3"/>
    <mergeCell ref="D4:F4"/>
    <mergeCell ref="G4:G5"/>
    <mergeCell ref="A4:A18"/>
  </mergeCells>
  <pageMargins left="0.7" right="0.45" top="0.25" bottom="0.25" header="0" footer="0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3"/>
  <sheetViews>
    <sheetView workbookViewId="0"/>
  </sheetViews>
  <sheetFormatPr defaultRowHeight="15"/>
  <cols>
    <col min="1" max="1" width="8.28515625" customWidth="1"/>
    <col min="2" max="2" width="58" customWidth="1"/>
    <col min="3" max="3" width="4.7109375" customWidth="1"/>
    <col min="4" max="4" width="13.140625" customWidth="1"/>
  </cols>
  <sheetData>
    <row r="1" spans="1:4">
      <c r="A1" s="43" t="s">
        <v>70</v>
      </c>
      <c r="B1" s="102" t="s">
        <v>74</v>
      </c>
      <c r="C1" s="102"/>
      <c r="D1" s="103"/>
    </row>
    <row r="2" spans="1:4">
      <c r="A2" s="104" t="s">
        <v>71</v>
      </c>
      <c r="B2" s="104"/>
      <c r="C2" s="105"/>
      <c r="D2" s="44" t="s">
        <v>72</v>
      </c>
    </row>
    <row r="3" spans="1:4">
      <c r="A3" s="39"/>
      <c r="B3" s="41" t="s">
        <v>75</v>
      </c>
      <c r="C3" s="106">
        <v>1</v>
      </c>
      <c r="D3" s="46" t="s">
        <v>73</v>
      </c>
    </row>
    <row r="4" spans="1:4">
      <c r="A4" s="40">
        <v>1</v>
      </c>
      <c r="B4" s="47" t="s">
        <v>76</v>
      </c>
      <c r="C4" s="107"/>
      <c r="D4" s="77">
        <f>'Totals 2007-08'!$Q$10</f>
        <v>907.8499999999998</v>
      </c>
    </row>
    <row r="5" spans="1:4">
      <c r="A5" s="40">
        <v>2</v>
      </c>
      <c r="B5" s="47" t="s">
        <v>77</v>
      </c>
      <c r="C5" s="42">
        <v>2</v>
      </c>
      <c r="D5" s="78">
        <v>0</v>
      </c>
    </row>
    <row r="6" spans="1:4">
      <c r="A6" s="40">
        <v>3</v>
      </c>
      <c r="B6" s="47" t="s">
        <v>78</v>
      </c>
      <c r="C6" s="42">
        <v>3</v>
      </c>
      <c r="D6" s="78">
        <v>0</v>
      </c>
    </row>
    <row r="7" spans="1:4">
      <c r="A7" s="40">
        <v>4</v>
      </c>
      <c r="B7" s="47" t="s">
        <v>79</v>
      </c>
      <c r="C7" s="42">
        <v>4</v>
      </c>
      <c r="D7" s="78">
        <v>0</v>
      </c>
    </row>
    <row r="8" spans="1:4">
      <c r="A8" s="40">
        <v>5</v>
      </c>
      <c r="B8" s="47" t="s">
        <v>80</v>
      </c>
      <c r="C8" s="42">
        <v>5</v>
      </c>
      <c r="D8" s="78">
        <v>0</v>
      </c>
    </row>
    <row r="9" spans="1:4">
      <c r="A9" s="40">
        <v>6</v>
      </c>
      <c r="B9" s="47" t="s">
        <v>81</v>
      </c>
      <c r="C9" s="42">
        <v>6</v>
      </c>
      <c r="D9" s="78">
        <v>0</v>
      </c>
    </row>
    <row r="10" spans="1:4">
      <c r="A10" s="40">
        <v>7</v>
      </c>
      <c r="B10" s="47" t="s">
        <v>82</v>
      </c>
      <c r="C10" s="42">
        <v>7</v>
      </c>
      <c r="D10" s="78">
        <v>0</v>
      </c>
    </row>
    <row r="11" spans="1:4">
      <c r="A11" s="40">
        <v>8</v>
      </c>
      <c r="B11" s="47" t="s">
        <v>83</v>
      </c>
      <c r="C11" s="42">
        <v>8</v>
      </c>
      <c r="D11" s="78">
        <v>0</v>
      </c>
    </row>
    <row r="12" spans="1:4">
      <c r="A12" s="40">
        <v>9</v>
      </c>
      <c r="B12" s="47" t="s">
        <v>94</v>
      </c>
      <c r="C12" s="42">
        <v>9</v>
      </c>
      <c r="D12" s="78">
        <v>0</v>
      </c>
    </row>
    <row r="13" spans="1:4">
      <c r="A13" s="40">
        <v>10</v>
      </c>
      <c r="B13" s="47" t="s">
        <v>95</v>
      </c>
      <c r="C13" s="42">
        <v>10</v>
      </c>
      <c r="D13" s="78">
        <v>0</v>
      </c>
    </row>
    <row r="14" spans="1:4">
      <c r="A14" s="40">
        <v>11</v>
      </c>
      <c r="B14" s="48" t="s">
        <v>84</v>
      </c>
      <c r="C14" s="108">
        <v>11</v>
      </c>
      <c r="D14" s="79">
        <f>SUM(D4:D13)</f>
        <v>907.8499999999998</v>
      </c>
    </row>
    <row r="15" spans="1:4">
      <c r="A15" s="40"/>
      <c r="B15" s="49" t="s">
        <v>85</v>
      </c>
      <c r="C15" s="109"/>
      <c r="D15" s="79"/>
    </row>
    <row r="16" spans="1:4">
      <c r="A16" s="40">
        <v>12</v>
      </c>
      <c r="B16" s="47" t="s">
        <v>86</v>
      </c>
      <c r="C16" s="42">
        <v>12</v>
      </c>
      <c r="D16" s="78">
        <v>0</v>
      </c>
    </row>
    <row r="17" spans="1:4">
      <c r="A17" s="40">
        <v>13</v>
      </c>
      <c r="B17" s="47" t="s">
        <v>87</v>
      </c>
      <c r="C17" s="42">
        <v>13</v>
      </c>
      <c r="D17" s="78">
        <v>0</v>
      </c>
    </row>
    <row r="18" spans="1:4">
      <c r="A18" s="40">
        <v>14</v>
      </c>
      <c r="B18" s="47" t="s">
        <v>88</v>
      </c>
      <c r="C18" s="42">
        <v>14</v>
      </c>
      <c r="D18" s="78">
        <v>0</v>
      </c>
    </row>
    <row r="19" spans="1:4">
      <c r="A19" s="40">
        <v>15</v>
      </c>
      <c r="B19" s="47" t="s">
        <v>89</v>
      </c>
      <c r="C19" s="42">
        <v>15</v>
      </c>
      <c r="D19" s="78">
        <v>0</v>
      </c>
    </row>
    <row r="20" spans="1:4">
      <c r="A20" s="40">
        <v>16</v>
      </c>
      <c r="B20" s="48" t="s">
        <v>90</v>
      </c>
      <c r="C20" s="42">
        <v>16</v>
      </c>
      <c r="D20" s="78">
        <f>SUM(D16:D19)</f>
        <v>0</v>
      </c>
    </row>
    <row r="21" spans="1:4">
      <c r="A21" s="40"/>
      <c r="B21" s="49" t="s">
        <v>91</v>
      </c>
      <c r="C21" s="110">
        <v>17</v>
      </c>
      <c r="D21" s="80"/>
    </row>
    <row r="22" spans="1:4">
      <c r="A22" s="40">
        <v>17</v>
      </c>
      <c r="B22" s="47" t="s">
        <v>92</v>
      </c>
      <c r="C22" s="106"/>
      <c r="D22" s="81">
        <f>D14</f>
        <v>907.8499999999998</v>
      </c>
    </row>
    <row r="23" spans="1:4">
      <c r="A23" s="45">
        <v>18</v>
      </c>
      <c r="B23" s="50" t="s">
        <v>93</v>
      </c>
      <c r="C23" s="42">
        <v>18</v>
      </c>
      <c r="D23" s="82">
        <f>D20+D22</f>
        <v>907.8499999999998</v>
      </c>
    </row>
  </sheetData>
  <mergeCells count="5">
    <mergeCell ref="B1:D1"/>
    <mergeCell ref="A2:C2"/>
    <mergeCell ref="C3:C4"/>
    <mergeCell ref="C14:C15"/>
    <mergeCell ref="C21:C22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"/>
  <sheetViews>
    <sheetView workbookViewId="0">
      <pane ySplit="4" topLeftCell="A10" activePane="bottomLeft" state="frozen"/>
      <selection pane="bottomLeft" activeCell="R32" sqref="R32"/>
    </sheetView>
  </sheetViews>
  <sheetFormatPr defaultRowHeight="15"/>
  <cols>
    <col min="1" max="1" width="12.5703125" customWidth="1"/>
    <col min="2" max="2" width="19.7109375" bestFit="1" customWidth="1"/>
    <col min="3" max="4" width="10" bestFit="1" customWidth="1"/>
    <col min="5" max="5" width="10.85546875" bestFit="1" customWidth="1"/>
    <col min="6" max="6" width="9" bestFit="1" customWidth="1"/>
    <col min="7" max="7" width="9.85546875" customWidth="1"/>
    <col min="8" max="8" width="9.28515625" customWidth="1"/>
    <col min="9" max="9" width="8" bestFit="1" customWidth="1"/>
    <col min="10" max="10" width="8.5703125" bestFit="1" customWidth="1"/>
    <col min="11" max="11" width="10.85546875" bestFit="1" customWidth="1"/>
    <col min="12" max="12" width="9.28515625" bestFit="1" customWidth="1"/>
    <col min="13" max="13" width="12" bestFit="1" customWidth="1"/>
    <col min="14" max="14" width="8.28515625" bestFit="1" customWidth="1"/>
    <col min="15" max="15" width="8.5703125" customWidth="1"/>
    <col min="16" max="16" width="9.140625" customWidth="1"/>
    <col min="17" max="18" width="9.85546875" bestFit="1" customWidth="1"/>
    <col min="19" max="19" width="3.85546875" customWidth="1"/>
    <col min="20" max="20" width="12.85546875" bestFit="1" customWidth="1"/>
  </cols>
  <sheetData>
    <row r="1" spans="1:20" ht="18.75">
      <c r="A1" s="58" t="s">
        <v>118</v>
      </c>
    </row>
    <row r="2" spans="1:20" ht="15.75" thickBot="1">
      <c r="A2" t="s">
        <v>116</v>
      </c>
    </row>
    <row r="3" spans="1:20">
      <c r="C3" s="111" t="s">
        <v>102</v>
      </c>
      <c r="D3" s="112"/>
      <c r="E3" s="112"/>
      <c r="F3" s="112"/>
      <c r="G3" s="112"/>
      <c r="H3" s="113"/>
      <c r="I3" s="111" t="s">
        <v>10</v>
      </c>
      <c r="J3" s="112"/>
      <c r="K3" s="112"/>
      <c r="L3" s="112"/>
      <c r="M3" s="112"/>
      <c r="N3" s="112"/>
      <c r="O3" s="113"/>
    </row>
    <row r="4" spans="1:20" ht="60.75" thickBot="1">
      <c r="A4" s="54" t="s">
        <v>97</v>
      </c>
      <c r="B4" s="57" t="s">
        <v>107</v>
      </c>
      <c r="C4" s="65" t="s">
        <v>110</v>
      </c>
      <c r="D4" s="66" t="s">
        <v>98</v>
      </c>
      <c r="E4" s="66" t="s">
        <v>111</v>
      </c>
      <c r="F4" s="66" t="s">
        <v>99</v>
      </c>
      <c r="G4" s="66" t="s">
        <v>128</v>
      </c>
      <c r="H4" s="67" t="s">
        <v>101</v>
      </c>
      <c r="I4" s="69" t="s">
        <v>119</v>
      </c>
      <c r="J4" s="70" t="s">
        <v>66</v>
      </c>
      <c r="K4" s="66" t="s">
        <v>122</v>
      </c>
      <c r="L4" s="66" t="s">
        <v>125</v>
      </c>
      <c r="M4" s="66" t="s">
        <v>124</v>
      </c>
      <c r="N4" s="70" t="s">
        <v>120</v>
      </c>
      <c r="O4" s="71" t="s">
        <v>121</v>
      </c>
      <c r="P4" s="68" t="s">
        <v>105</v>
      </c>
      <c r="Q4" s="63" t="s">
        <v>106</v>
      </c>
      <c r="R4" s="64" t="s">
        <v>112</v>
      </c>
      <c r="T4" s="56" t="s">
        <v>113</v>
      </c>
    </row>
    <row r="5" spans="1:20">
      <c r="A5" s="52">
        <v>39263</v>
      </c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>
        <f>SUM(I5:O5)</f>
        <v>0</v>
      </c>
      <c r="Q5" s="53">
        <f>SUM(C5:H5)</f>
        <v>0</v>
      </c>
      <c r="R5" s="53">
        <v>0</v>
      </c>
      <c r="T5" s="57"/>
    </row>
    <row r="6" spans="1:20">
      <c r="A6" s="52">
        <v>39294</v>
      </c>
      <c r="B6" s="5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>
        <f t="shared" ref="P6:P32" si="0">SUM(I6:O6)</f>
        <v>0</v>
      </c>
      <c r="Q6" s="53">
        <f t="shared" ref="Q6:Q32" si="1">SUM(C6:H6)</f>
        <v>0</v>
      </c>
      <c r="R6" s="53">
        <f>R5+((-P6)+Q6)</f>
        <v>0</v>
      </c>
      <c r="T6" s="57"/>
    </row>
    <row r="7" spans="1:20">
      <c r="A7" s="52">
        <v>39301</v>
      </c>
      <c r="B7" s="52" t="s">
        <v>114</v>
      </c>
      <c r="C7" s="53">
        <v>1000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>
        <f t="shared" si="0"/>
        <v>0</v>
      </c>
      <c r="Q7" s="53">
        <f t="shared" si="1"/>
        <v>1000</v>
      </c>
      <c r="R7" s="53">
        <f t="shared" ref="R7:R32" si="2">R6+((-P7)+Q7)</f>
        <v>1000</v>
      </c>
      <c r="T7" s="57"/>
    </row>
    <row r="8" spans="1:20">
      <c r="A8" s="52">
        <v>39324</v>
      </c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>
        <f t="shared" si="0"/>
        <v>0</v>
      </c>
      <c r="Q8" s="53">
        <f t="shared" si="1"/>
        <v>0</v>
      </c>
      <c r="R8" s="53">
        <f t="shared" si="2"/>
        <v>1000</v>
      </c>
      <c r="T8" s="57"/>
    </row>
    <row r="9" spans="1:20">
      <c r="A9" s="52">
        <v>39325</v>
      </c>
      <c r="B9" s="52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>
        <f t="shared" si="0"/>
        <v>0</v>
      </c>
      <c r="Q9" s="53">
        <f t="shared" si="1"/>
        <v>0</v>
      </c>
      <c r="R9" s="53">
        <f t="shared" si="2"/>
        <v>1000</v>
      </c>
      <c r="T9" s="57"/>
    </row>
    <row r="10" spans="1:20">
      <c r="A10" s="61">
        <v>39329</v>
      </c>
      <c r="B10" s="52"/>
      <c r="C10" s="53"/>
      <c r="D10" s="53"/>
      <c r="E10" s="53"/>
      <c r="F10" s="53"/>
      <c r="G10" s="53"/>
      <c r="H10" s="53"/>
      <c r="I10" s="53">
        <v>0.35</v>
      </c>
      <c r="J10" s="53"/>
      <c r="K10" s="53"/>
      <c r="L10" s="53"/>
      <c r="M10" s="53"/>
      <c r="N10" s="53"/>
      <c r="O10" s="53"/>
      <c r="P10" s="53">
        <f t="shared" si="0"/>
        <v>0.35</v>
      </c>
      <c r="Q10" s="53">
        <f t="shared" si="1"/>
        <v>0</v>
      </c>
      <c r="R10" s="53">
        <f t="shared" si="2"/>
        <v>999.65</v>
      </c>
      <c r="T10" s="57"/>
    </row>
    <row r="11" spans="1:20">
      <c r="A11" s="61">
        <v>39329</v>
      </c>
      <c r="B11" s="52"/>
      <c r="C11" s="53"/>
      <c r="D11" s="53"/>
      <c r="E11" s="53"/>
      <c r="F11" s="53"/>
      <c r="G11" s="53"/>
      <c r="H11" s="53"/>
      <c r="I11" s="53"/>
      <c r="J11" s="53">
        <v>4.5999999999999996</v>
      </c>
      <c r="K11" s="53"/>
      <c r="L11" s="53"/>
      <c r="M11" s="53"/>
      <c r="N11" s="53"/>
      <c r="O11" s="53"/>
      <c r="P11" s="53">
        <f t="shared" si="0"/>
        <v>4.5999999999999996</v>
      </c>
      <c r="Q11" s="53">
        <f t="shared" si="1"/>
        <v>0</v>
      </c>
      <c r="R11" s="53">
        <f t="shared" si="2"/>
        <v>995.05</v>
      </c>
      <c r="T11" s="57"/>
    </row>
    <row r="12" spans="1:20">
      <c r="A12" s="61">
        <v>39336</v>
      </c>
      <c r="B12" s="52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>
        <v>140</v>
      </c>
      <c r="O12" s="53"/>
      <c r="P12" s="53">
        <f t="shared" si="0"/>
        <v>140</v>
      </c>
      <c r="Q12" s="53">
        <f t="shared" si="1"/>
        <v>0</v>
      </c>
      <c r="R12" s="53">
        <f t="shared" si="2"/>
        <v>855.05</v>
      </c>
      <c r="T12" s="57"/>
    </row>
    <row r="13" spans="1:20">
      <c r="A13" s="61">
        <v>39353</v>
      </c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>
        <v>18.149999999999999</v>
      </c>
      <c r="P13" s="53">
        <f t="shared" si="0"/>
        <v>18.149999999999999</v>
      </c>
      <c r="Q13" s="53">
        <f t="shared" si="1"/>
        <v>0</v>
      </c>
      <c r="R13" s="53">
        <f t="shared" si="2"/>
        <v>836.9</v>
      </c>
      <c r="T13" s="57"/>
    </row>
    <row r="14" spans="1:20">
      <c r="A14" s="52">
        <v>39355</v>
      </c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>
        <f t="shared" si="0"/>
        <v>0</v>
      </c>
      <c r="Q14" s="53">
        <f t="shared" si="1"/>
        <v>0</v>
      </c>
      <c r="R14" s="53">
        <f t="shared" si="2"/>
        <v>836.9</v>
      </c>
      <c r="T14" s="57"/>
    </row>
    <row r="15" spans="1:20">
      <c r="A15" s="61">
        <v>39356</v>
      </c>
      <c r="B15" s="52" t="s">
        <v>96</v>
      </c>
      <c r="C15" s="53">
        <v>0.16</v>
      </c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>
        <f t="shared" si="0"/>
        <v>0</v>
      </c>
      <c r="Q15" s="53">
        <f t="shared" si="1"/>
        <v>0.16</v>
      </c>
      <c r="R15" s="53">
        <f t="shared" si="2"/>
        <v>837.06</v>
      </c>
      <c r="T15" s="57"/>
    </row>
    <row r="16" spans="1:20">
      <c r="A16" s="61">
        <v>39356</v>
      </c>
      <c r="B16" s="52" t="s">
        <v>96</v>
      </c>
      <c r="C16" s="53">
        <v>0.01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>
        <f t="shared" si="0"/>
        <v>0</v>
      </c>
      <c r="Q16" s="53">
        <f t="shared" si="1"/>
        <v>0.01</v>
      </c>
      <c r="R16" s="53">
        <f t="shared" si="2"/>
        <v>837.06999999999994</v>
      </c>
      <c r="T16" s="57"/>
    </row>
    <row r="17" spans="1:20">
      <c r="A17" s="61">
        <v>39386</v>
      </c>
      <c r="B17" s="52"/>
      <c r="C17" s="53"/>
      <c r="D17" s="53"/>
      <c r="E17" s="53"/>
      <c r="F17" s="53"/>
      <c r="G17" s="53"/>
      <c r="H17" s="53"/>
      <c r="I17" s="53">
        <v>0.94</v>
      </c>
      <c r="J17" s="53"/>
      <c r="K17" s="53"/>
      <c r="L17" s="53"/>
      <c r="M17" s="53"/>
      <c r="N17" s="53"/>
      <c r="O17" s="53"/>
      <c r="P17" s="53">
        <f t="shared" si="0"/>
        <v>0.94</v>
      </c>
      <c r="Q17" s="53">
        <f t="shared" si="1"/>
        <v>0</v>
      </c>
      <c r="R17" s="53">
        <f t="shared" si="2"/>
        <v>836.12999999999988</v>
      </c>
      <c r="T17" s="57"/>
    </row>
    <row r="18" spans="1:20">
      <c r="A18" s="61">
        <v>39386</v>
      </c>
      <c r="B18" s="52"/>
      <c r="C18" s="53"/>
      <c r="D18" s="53"/>
      <c r="E18" s="53"/>
      <c r="F18" s="53"/>
      <c r="G18" s="53"/>
      <c r="H18" s="53"/>
      <c r="I18" s="53"/>
      <c r="J18" s="53"/>
      <c r="K18" s="53">
        <v>52</v>
      </c>
      <c r="L18" s="53"/>
      <c r="M18" s="53"/>
      <c r="N18" s="53"/>
      <c r="O18" s="53"/>
      <c r="P18" s="53">
        <f t="shared" si="0"/>
        <v>52</v>
      </c>
      <c r="Q18" s="53">
        <f t="shared" si="1"/>
        <v>0</v>
      </c>
      <c r="R18" s="53">
        <f t="shared" si="2"/>
        <v>784.12999999999988</v>
      </c>
      <c r="T18" s="57"/>
    </row>
    <row r="19" spans="1:20">
      <c r="A19" s="52">
        <v>39386</v>
      </c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>
        <f t="shared" si="0"/>
        <v>0</v>
      </c>
      <c r="Q19" s="53">
        <f t="shared" si="1"/>
        <v>0</v>
      </c>
      <c r="R19" s="53">
        <f t="shared" si="2"/>
        <v>784.12999999999988</v>
      </c>
      <c r="T19" s="57"/>
    </row>
    <row r="20" spans="1:20">
      <c r="A20" s="52">
        <v>39391</v>
      </c>
      <c r="B20" s="52" t="s">
        <v>123</v>
      </c>
      <c r="C20" s="53">
        <v>130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>
        <f t="shared" si="0"/>
        <v>0</v>
      </c>
      <c r="Q20" s="53">
        <f t="shared" si="1"/>
        <v>130</v>
      </c>
      <c r="R20" s="53">
        <f t="shared" si="2"/>
        <v>914.12999999999988</v>
      </c>
      <c r="T20" s="57"/>
    </row>
    <row r="21" spans="1:20">
      <c r="A21" s="52">
        <v>39416</v>
      </c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>
        <f t="shared" si="0"/>
        <v>0</v>
      </c>
      <c r="Q21" s="53">
        <f t="shared" si="1"/>
        <v>0</v>
      </c>
      <c r="R21" s="53">
        <f t="shared" si="2"/>
        <v>914.12999999999988</v>
      </c>
      <c r="T21" s="57"/>
    </row>
    <row r="22" spans="1:20">
      <c r="A22" s="52">
        <v>39447</v>
      </c>
      <c r="B22" s="52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>
        <f t="shared" si="0"/>
        <v>0</v>
      </c>
      <c r="Q22" s="53">
        <f t="shared" si="1"/>
        <v>0</v>
      </c>
      <c r="R22" s="53">
        <f t="shared" si="2"/>
        <v>914.12999999999988</v>
      </c>
      <c r="T22" s="57"/>
    </row>
    <row r="23" spans="1:20">
      <c r="A23" s="61">
        <v>39457</v>
      </c>
      <c r="B23" s="52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62">
        <v>53.2</v>
      </c>
      <c r="O23" s="53"/>
      <c r="P23" s="53">
        <f t="shared" si="0"/>
        <v>53.2</v>
      </c>
      <c r="Q23" s="53">
        <f t="shared" si="1"/>
        <v>0</v>
      </c>
      <c r="R23" s="53">
        <f t="shared" si="2"/>
        <v>860.92999999999984</v>
      </c>
      <c r="T23" s="57"/>
    </row>
    <row r="24" spans="1:20">
      <c r="A24" s="61">
        <v>39458</v>
      </c>
      <c r="B24" s="52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62">
        <v>70</v>
      </c>
      <c r="O24" s="53"/>
      <c r="P24" s="53">
        <f t="shared" si="0"/>
        <v>70</v>
      </c>
      <c r="Q24" s="53">
        <f t="shared" si="1"/>
        <v>0</v>
      </c>
      <c r="R24" s="53">
        <f t="shared" si="2"/>
        <v>790.92999999999984</v>
      </c>
      <c r="T24" s="57"/>
    </row>
    <row r="25" spans="1:20">
      <c r="A25" s="52">
        <v>39478</v>
      </c>
      <c r="B25" s="52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>
        <f t="shared" si="0"/>
        <v>0</v>
      </c>
      <c r="Q25" s="53">
        <f t="shared" si="1"/>
        <v>0</v>
      </c>
      <c r="R25" s="53">
        <f t="shared" si="2"/>
        <v>790.92999999999984</v>
      </c>
      <c r="T25" s="57"/>
    </row>
    <row r="26" spans="1:20">
      <c r="A26" s="52">
        <v>39507</v>
      </c>
      <c r="B26" s="52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>
        <f t="shared" si="0"/>
        <v>0</v>
      </c>
      <c r="Q26" s="53">
        <f t="shared" si="1"/>
        <v>0</v>
      </c>
      <c r="R26" s="53">
        <f t="shared" si="2"/>
        <v>790.92999999999984</v>
      </c>
      <c r="T26" s="57"/>
    </row>
    <row r="27" spans="1:20">
      <c r="A27" s="52">
        <v>39538</v>
      </c>
      <c r="B27" s="52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>
        <f t="shared" si="0"/>
        <v>0</v>
      </c>
      <c r="Q27" s="53">
        <f t="shared" si="1"/>
        <v>0</v>
      </c>
      <c r="R27" s="53">
        <f t="shared" si="2"/>
        <v>790.92999999999984</v>
      </c>
      <c r="T27" s="57"/>
    </row>
    <row r="28" spans="1:20">
      <c r="A28" s="52">
        <v>39568</v>
      </c>
      <c r="B28" s="52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>
        <f t="shared" si="0"/>
        <v>0</v>
      </c>
      <c r="Q28" s="53">
        <f t="shared" si="1"/>
        <v>0</v>
      </c>
      <c r="R28" s="53">
        <f t="shared" si="2"/>
        <v>790.92999999999984</v>
      </c>
      <c r="T28" s="57"/>
    </row>
    <row r="29" spans="1:20">
      <c r="A29" s="52">
        <v>39589</v>
      </c>
      <c r="B29" s="52"/>
      <c r="C29" s="53"/>
      <c r="D29" s="53"/>
      <c r="E29" s="53"/>
      <c r="F29" s="53"/>
      <c r="G29" s="53"/>
      <c r="H29" s="53"/>
      <c r="I29" s="53"/>
      <c r="J29" s="53"/>
      <c r="K29" s="53"/>
      <c r="L29" s="53">
        <v>24.94</v>
      </c>
      <c r="M29" s="53"/>
      <c r="N29" s="53"/>
      <c r="O29" s="53"/>
      <c r="P29" s="53">
        <f t="shared" si="0"/>
        <v>24.94</v>
      </c>
      <c r="Q29" s="53">
        <f t="shared" si="1"/>
        <v>0</v>
      </c>
      <c r="R29" s="53">
        <f t="shared" si="2"/>
        <v>765.98999999999978</v>
      </c>
      <c r="T29" s="57"/>
    </row>
    <row r="30" spans="1:20">
      <c r="A30" s="52">
        <v>39599</v>
      </c>
      <c r="B30" s="52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>
        <f t="shared" si="0"/>
        <v>0</v>
      </c>
      <c r="Q30" s="53">
        <f t="shared" si="1"/>
        <v>0</v>
      </c>
      <c r="R30" s="53">
        <f t="shared" si="2"/>
        <v>765.98999999999978</v>
      </c>
      <c r="T30" s="57"/>
    </row>
    <row r="31" spans="1:20">
      <c r="A31" s="52">
        <v>39622</v>
      </c>
      <c r="B31" s="52"/>
      <c r="C31" s="53"/>
      <c r="D31" s="53"/>
      <c r="E31" s="53"/>
      <c r="F31" s="53"/>
      <c r="G31" s="53"/>
      <c r="H31" s="53"/>
      <c r="I31" s="53"/>
      <c r="J31" s="53"/>
      <c r="K31" s="53"/>
      <c r="L31" s="53">
        <v>-2.88</v>
      </c>
      <c r="M31" s="53"/>
      <c r="N31" s="53"/>
      <c r="O31" s="53"/>
      <c r="P31" s="53">
        <f t="shared" si="0"/>
        <v>-2.88</v>
      </c>
      <c r="Q31" s="53">
        <f t="shared" si="1"/>
        <v>0</v>
      </c>
      <c r="R31" s="53">
        <f t="shared" si="2"/>
        <v>768.86999999999978</v>
      </c>
      <c r="T31" s="57"/>
    </row>
    <row r="32" spans="1:20">
      <c r="A32" s="52">
        <v>39629</v>
      </c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>
        <f t="shared" si="0"/>
        <v>0</v>
      </c>
      <c r="Q32" s="53">
        <f t="shared" si="1"/>
        <v>0</v>
      </c>
      <c r="R32" s="53">
        <f t="shared" si="2"/>
        <v>768.86999999999978</v>
      </c>
      <c r="T32" s="57"/>
    </row>
    <row r="33" spans="2:15">
      <c r="B33" s="60" t="s">
        <v>117</v>
      </c>
      <c r="C33" s="53">
        <f t="shared" ref="C33:J33" si="3">SUM(C5:C32)</f>
        <v>1130.17</v>
      </c>
      <c r="D33" s="53">
        <f t="shared" si="3"/>
        <v>0</v>
      </c>
      <c r="E33" s="53">
        <f t="shared" si="3"/>
        <v>0</v>
      </c>
      <c r="F33" s="53">
        <f t="shared" si="3"/>
        <v>0</v>
      </c>
      <c r="G33" s="53">
        <f t="shared" si="3"/>
        <v>0</v>
      </c>
      <c r="H33" s="53">
        <f t="shared" si="3"/>
        <v>0</v>
      </c>
      <c r="I33" s="53">
        <f>SUM(I5:I32)</f>
        <v>1.29</v>
      </c>
      <c r="J33" s="53">
        <f t="shared" si="3"/>
        <v>4.5999999999999996</v>
      </c>
      <c r="K33" s="53">
        <f t="shared" ref="K33" si="4">SUM(K5:K32)</f>
        <v>52</v>
      </c>
      <c r="L33" s="53">
        <f t="shared" ref="L33" si="5">SUM(L5:L32)</f>
        <v>22.060000000000002</v>
      </c>
      <c r="M33" s="53">
        <f t="shared" ref="M33" si="6">SUM(M5:M32)</f>
        <v>123.2</v>
      </c>
      <c r="N33" s="53">
        <f t="shared" ref="N33" si="7">SUM(N5:N32)</f>
        <v>140</v>
      </c>
      <c r="O33" s="53">
        <f t="shared" ref="O33" si="8">SUM(O5:O32)</f>
        <v>18.149999999999999</v>
      </c>
    </row>
  </sheetData>
  <mergeCells count="2">
    <mergeCell ref="C3:H3"/>
    <mergeCell ref="I3:O3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2"/>
  <sheetViews>
    <sheetView workbookViewId="0">
      <selection activeCell="M21" sqref="M21"/>
    </sheetView>
  </sheetViews>
  <sheetFormatPr defaultRowHeight="15"/>
  <cols>
    <col min="1" max="1" width="12.5703125" customWidth="1"/>
    <col min="2" max="2" width="19.7109375" bestFit="1" customWidth="1"/>
    <col min="3" max="3" width="11.140625" bestFit="1" customWidth="1"/>
    <col min="4" max="4" width="17.7109375" bestFit="1" customWidth="1"/>
    <col min="5" max="5" width="10.5703125" bestFit="1" customWidth="1"/>
    <col min="6" max="6" width="14.85546875" bestFit="1" customWidth="1"/>
    <col min="7" max="7" width="9.28515625" bestFit="1" customWidth="1"/>
    <col min="8" max="8" width="9.7109375" bestFit="1" customWidth="1"/>
    <col min="9" max="9" width="9.5703125" bestFit="1" customWidth="1"/>
    <col min="10" max="10" width="8.5703125" bestFit="1" customWidth="1"/>
    <col min="11" max="12" width="9.140625" customWidth="1"/>
    <col min="13" max="13" width="8.7109375" bestFit="1" customWidth="1"/>
    <col min="14" max="14" width="3.85546875" customWidth="1"/>
    <col min="15" max="15" width="12.85546875" bestFit="1" customWidth="1"/>
  </cols>
  <sheetData>
    <row r="1" spans="1:15" ht="18.75">
      <c r="A1" s="58" t="s">
        <v>115</v>
      </c>
    </row>
    <row r="2" spans="1:15">
      <c r="A2" t="s">
        <v>116</v>
      </c>
    </row>
    <row r="3" spans="1:15">
      <c r="D3" s="114" t="s">
        <v>102</v>
      </c>
      <c r="E3" s="114"/>
      <c r="F3" s="114"/>
      <c r="G3" s="114"/>
      <c r="H3" s="114"/>
      <c r="I3" s="114"/>
    </row>
    <row r="4" spans="1:15" ht="60">
      <c r="A4" s="54" t="s">
        <v>97</v>
      </c>
      <c r="B4" s="57" t="s">
        <v>107</v>
      </c>
      <c r="C4" s="55" t="s">
        <v>103</v>
      </c>
      <c r="D4" s="59" t="s">
        <v>110</v>
      </c>
      <c r="E4" s="59" t="s">
        <v>98</v>
      </c>
      <c r="F4" s="59" t="s">
        <v>111</v>
      </c>
      <c r="G4" s="59" t="s">
        <v>99</v>
      </c>
      <c r="H4" s="59" t="s">
        <v>100</v>
      </c>
      <c r="I4" s="59" t="s">
        <v>101</v>
      </c>
      <c r="J4" s="55" t="s">
        <v>104</v>
      </c>
      <c r="K4" s="55" t="s">
        <v>105</v>
      </c>
      <c r="L4" s="55" t="s">
        <v>106</v>
      </c>
      <c r="M4" t="s">
        <v>112</v>
      </c>
      <c r="O4" s="56" t="s">
        <v>113</v>
      </c>
    </row>
    <row r="5" spans="1:15">
      <c r="A5" s="52">
        <v>39263</v>
      </c>
      <c r="B5" s="52"/>
      <c r="C5" s="53"/>
      <c r="D5" s="53"/>
      <c r="E5" s="53"/>
      <c r="F5" s="53"/>
      <c r="G5" s="53"/>
      <c r="H5" s="53"/>
      <c r="I5" s="53"/>
      <c r="J5" s="53"/>
      <c r="K5" s="53">
        <f>C5</f>
        <v>0</v>
      </c>
      <c r="L5" s="53">
        <f>SUM(D5:J5)</f>
        <v>0</v>
      </c>
      <c r="M5" s="53">
        <v>0</v>
      </c>
      <c r="O5" s="57"/>
    </row>
    <row r="6" spans="1:15">
      <c r="A6" s="52">
        <v>39294</v>
      </c>
      <c r="B6" s="52"/>
      <c r="C6" s="53"/>
      <c r="D6" s="53"/>
      <c r="E6" s="53"/>
      <c r="F6" s="53"/>
      <c r="G6" s="53"/>
      <c r="H6" s="53"/>
      <c r="I6" s="53"/>
      <c r="J6" s="53"/>
      <c r="K6" s="53">
        <f t="shared" ref="K6:K21" si="0">C6</f>
        <v>0</v>
      </c>
      <c r="L6" s="53">
        <f t="shared" ref="L6:L21" si="1">SUM(D6:J6)</f>
        <v>0</v>
      </c>
      <c r="M6" s="53">
        <f>M5+((-K6)+L6)</f>
        <v>0</v>
      </c>
      <c r="O6" s="57"/>
    </row>
    <row r="7" spans="1:15">
      <c r="A7" s="52">
        <v>39324</v>
      </c>
      <c r="B7" s="52"/>
      <c r="C7" s="53"/>
      <c r="D7" s="53"/>
      <c r="E7" s="53"/>
      <c r="F7" s="53"/>
      <c r="G7" s="53"/>
      <c r="H7" s="53"/>
      <c r="I7" s="53"/>
      <c r="J7" s="53"/>
      <c r="K7" s="53">
        <f t="shared" si="0"/>
        <v>0</v>
      </c>
      <c r="L7" s="53">
        <f t="shared" si="1"/>
        <v>0</v>
      </c>
      <c r="M7" s="53">
        <f t="shared" ref="M7:M21" si="2">M6+((-K7)+L7)</f>
        <v>0</v>
      </c>
      <c r="O7" s="57"/>
    </row>
    <row r="8" spans="1:15">
      <c r="A8" s="52">
        <v>39325</v>
      </c>
      <c r="B8" s="52"/>
      <c r="C8" s="53"/>
      <c r="D8" s="53"/>
      <c r="E8" s="53"/>
      <c r="F8" s="53"/>
      <c r="G8" s="53"/>
      <c r="H8" s="53"/>
      <c r="I8" s="53"/>
      <c r="J8" s="53"/>
      <c r="K8" s="53">
        <f t="shared" si="0"/>
        <v>0</v>
      </c>
      <c r="L8" s="53">
        <f t="shared" si="1"/>
        <v>0</v>
      </c>
      <c r="M8" s="53">
        <f t="shared" si="2"/>
        <v>0</v>
      </c>
      <c r="O8" s="57"/>
    </row>
    <row r="9" spans="1:15">
      <c r="A9" s="52">
        <v>39355</v>
      </c>
      <c r="B9" s="52"/>
      <c r="C9" s="53"/>
      <c r="D9" s="53"/>
      <c r="E9" s="53"/>
      <c r="F9" s="53"/>
      <c r="G9" s="53"/>
      <c r="H9" s="53"/>
      <c r="I9" s="53"/>
      <c r="J9" s="53"/>
      <c r="K9" s="53">
        <f t="shared" si="0"/>
        <v>0</v>
      </c>
      <c r="L9" s="53">
        <f t="shared" si="1"/>
        <v>0</v>
      </c>
      <c r="M9" s="53">
        <f t="shared" si="2"/>
        <v>0</v>
      </c>
      <c r="O9" s="57"/>
    </row>
    <row r="10" spans="1:15">
      <c r="A10" s="52">
        <v>39357</v>
      </c>
      <c r="B10" s="52" t="s">
        <v>109</v>
      </c>
      <c r="C10" s="53">
        <v>1.47</v>
      </c>
      <c r="D10" s="53"/>
      <c r="E10" s="53">
        <v>30</v>
      </c>
      <c r="F10" s="53"/>
      <c r="G10" s="53"/>
      <c r="H10" s="53"/>
      <c r="I10" s="53"/>
      <c r="J10" s="53"/>
      <c r="K10" s="53">
        <f t="shared" si="0"/>
        <v>1.47</v>
      </c>
      <c r="L10" s="53">
        <f t="shared" si="1"/>
        <v>30</v>
      </c>
      <c r="M10" s="53">
        <f t="shared" si="2"/>
        <v>28.53</v>
      </c>
      <c r="O10" s="57" t="s">
        <v>114</v>
      </c>
    </row>
    <row r="11" spans="1:15">
      <c r="A11" s="52">
        <v>39386</v>
      </c>
      <c r="B11" s="52"/>
      <c r="C11" s="53"/>
      <c r="D11" s="53"/>
      <c r="E11" s="53"/>
      <c r="F11" s="53"/>
      <c r="G11" s="53"/>
      <c r="H11" s="53"/>
      <c r="I11" s="53"/>
      <c r="J11" s="53"/>
      <c r="K11" s="53">
        <f t="shared" ref="K11" si="3">C11</f>
        <v>0</v>
      </c>
      <c r="L11" s="53">
        <f t="shared" ref="L11" si="4">SUM(D11:J11)</f>
        <v>0</v>
      </c>
      <c r="M11" s="53">
        <f t="shared" si="2"/>
        <v>28.53</v>
      </c>
      <c r="O11" s="57"/>
    </row>
    <row r="12" spans="1:15">
      <c r="A12" s="52">
        <v>39416</v>
      </c>
      <c r="B12" s="52"/>
      <c r="C12" s="53"/>
      <c r="D12" s="53"/>
      <c r="E12" s="53"/>
      <c r="F12" s="53"/>
      <c r="G12" s="53"/>
      <c r="H12" s="53"/>
      <c r="I12" s="53"/>
      <c r="J12" s="53"/>
      <c r="K12" s="53">
        <f t="shared" si="0"/>
        <v>0</v>
      </c>
      <c r="L12" s="53">
        <f t="shared" si="1"/>
        <v>0</v>
      </c>
      <c r="M12" s="53">
        <f t="shared" si="2"/>
        <v>28.53</v>
      </c>
      <c r="O12" s="57"/>
    </row>
    <row r="13" spans="1:15">
      <c r="A13" s="52">
        <v>39447</v>
      </c>
      <c r="B13" s="52"/>
      <c r="C13" s="53"/>
      <c r="D13" s="53"/>
      <c r="E13" s="53"/>
      <c r="F13" s="53"/>
      <c r="G13" s="53"/>
      <c r="H13" s="53"/>
      <c r="I13" s="53"/>
      <c r="J13" s="53"/>
      <c r="K13" s="53">
        <f t="shared" si="0"/>
        <v>0</v>
      </c>
      <c r="L13" s="53">
        <f t="shared" si="1"/>
        <v>0</v>
      </c>
      <c r="M13" s="53">
        <f t="shared" si="2"/>
        <v>28.53</v>
      </c>
      <c r="O13" s="57"/>
    </row>
    <row r="14" spans="1:15">
      <c r="A14" s="52">
        <v>39478</v>
      </c>
      <c r="B14" s="52"/>
      <c r="C14" s="53"/>
      <c r="D14" s="53"/>
      <c r="E14" s="53"/>
      <c r="F14" s="53"/>
      <c r="G14" s="53"/>
      <c r="H14" s="53"/>
      <c r="I14" s="53"/>
      <c r="J14" s="53"/>
      <c r="K14" s="53">
        <f t="shared" si="0"/>
        <v>0</v>
      </c>
      <c r="L14" s="53">
        <f t="shared" si="1"/>
        <v>0</v>
      </c>
      <c r="M14" s="53">
        <f t="shared" si="2"/>
        <v>28.53</v>
      </c>
      <c r="O14" s="57"/>
    </row>
    <row r="15" spans="1:15">
      <c r="A15" s="52">
        <v>39484</v>
      </c>
      <c r="B15" s="52" t="s">
        <v>108</v>
      </c>
      <c r="C15" s="53">
        <v>1.75</v>
      </c>
      <c r="D15" s="53"/>
      <c r="E15" s="53">
        <v>50</v>
      </c>
      <c r="F15" s="53"/>
      <c r="G15" s="53"/>
      <c r="H15" s="53"/>
      <c r="I15" s="53"/>
      <c r="J15" s="53"/>
      <c r="K15" s="53">
        <f t="shared" si="0"/>
        <v>1.75</v>
      </c>
      <c r="L15" s="53">
        <f t="shared" si="1"/>
        <v>50</v>
      </c>
      <c r="M15" s="53">
        <f t="shared" si="2"/>
        <v>76.78</v>
      </c>
      <c r="O15" s="57" t="s">
        <v>114</v>
      </c>
    </row>
    <row r="16" spans="1:15">
      <c r="A16" s="52">
        <v>39484</v>
      </c>
      <c r="B16" s="52" t="s">
        <v>108</v>
      </c>
      <c r="C16" s="53">
        <v>1.75</v>
      </c>
      <c r="D16" s="53">
        <v>50</v>
      </c>
      <c r="E16" s="53"/>
      <c r="F16" s="53"/>
      <c r="G16" s="53"/>
      <c r="H16" s="53"/>
      <c r="I16" s="53"/>
      <c r="J16" s="53"/>
      <c r="K16" s="53">
        <f t="shared" si="0"/>
        <v>1.75</v>
      </c>
      <c r="L16" s="53">
        <f t="shared" si="1"/>
        <v>50</v>
      </c>
      <c r="M16" s="53">
        <f t="shared" si="2"/>
        <v>125.03</v>
      </c>
      <c r="O16" s="57"/>
    </row>
    <row r="17" spans="1:15">
      <c r="A17" s="52">
        <v>39507</v>
      </c>
      <c r="B17" s="52"/>
      <c r="C17" s="53"/>
      <c r="D17" s="53"/>
      <c r="E17" s="53"/>
      <c r="F17" s="53"/>
      <c r="G17" s="53"/>
      <c r="H17" s="53"/>
      <c r="I17" s="53"/>
      <c r="J17" s="53"/>
      <c r="K17" s="53">
        <f t="shared" ref="K17" si="5">C17</f>
        <v>0</v>
      </c>
      <c r="L17" s="53">
        <f t="shared" ref="L17" si="6">SUM(D17:J17)</f>
        <v>0</v>
      </c>
      <c r="M17" s="53">
        <f t="shared" si="2"/>
        <v>125.03</v>
      </c>
      <c r="O17" s="57"/>
    </row>
    <row r="18" spans="1:15">
      <c r="A18" s="52">
        <v>39538</v>
      </c>
      <c r="B18" s="52"/>
      <c r="C18" s="53"/>
      <c r="D18" s="53"/>
      <c r="E18" s="53"/>
      <c r="F18" s="53"/>
      <c r="G18" s="53"/>
      <c r="H18" s="53"/>
      <c r="I18" s="53"/>
      <c r="J18" s="53"/>
      <c r="K18" s="53">
        <f t="shared" si="0"/>
        <v>0</v>
      </c>
      <c r="L18" s="53">
        <f t="shared" si="1"/>
        <v>0</v>
      </c>
      <c r="M18" s="53">
        <f t="shared" si="2"/>
        <v>125.03</v>
      </c>
      <c r="O18" s="57"/>
    </row>
    <row r="19" spans="1:15">
      <c r="A19" s="52">
        <v>39568</v>
      </c>
      <c r="B19" s="52"/>
      <c r="C19" s="53"/>
      <c r="D19" s="53"/>
      <c r="E19" s="53"/>
      <c r="F19" s="53"/>
      <c r="G19" s="53"/>
      <c r="H19" s="53"/>
      <c r="I19" s="53"/>
      <c r="J19" s="53"/>
      <c r="K19" s="53">
        <f t="shared" si="0"/>
        <v>0</v>
      </c>
      <c r="L19" s="53">
        <f t="shared" si="1"/>
        <v>0</v>
      </c>
      <c r="M19" s="53">
        <f t="shared" si="2"/>
        <v>125.03</v>
      </c>
      <c r="O19" s="57"/>
    </row>
    <row r="20" spans="1:15">
      <c r="A20" s="52">
        <v>39599</v>
      </c>
      <c r="B20" s="52"/>
      <c r="C20" s="53"/>
      <c r="D20" s="53"/>
      <c r="E20" s="53"/>
      <c r="F20" s="53"/>
      <c r="G20" s="53"/>
      <c r="H20" s="53"/>
      <c r="I20" s="53"/>
      <c r="J20" s="53"/>
      <c r="K20" s="53">
        <f t="shared" si="0"/>
        <v>0</v>
      </c>
      <c r="L20" s="53">
        <f t="shared" si="1"/>
        <v>0</v>
      </c>
      <c r="M20" s="53">
        <f t="shared" si="2"/>
        <v>125.03</v>
      </c>
      <c r="O20" s="57"/>
    </row>
    <row r="21" spans="1:15">
      <c r="A21" s="52">
        <v>39629</v>
      </c>
      <c r="B21" s="52"/>
      <c r="C21" s="53"/>
      <c r="D21" s="53"/>
      <c r="E21" s="53"/>
      <c r="F21" s="53"/>
      <c r="G21" s="53"/>
      <c r="H21" s="53"/>
      <c r="I21" s="53"/>
      <c r="J21" s="53"/>
      <c r="K21" s="53">
        <f t="shared" si="0"/>
        <v>0</v>
      </c>
      <c r="L21" s="53">
        <f t="shared" si="1"/>
        <v>0</v>
      </c>
      <c r="M21" s="53">
        <f t="shared" si="2"/>
        <v>125.03</v>
      </c>
      <c r="O21" s="57"/>
    </row>
    <row r="22" spans="1:15">
      <c r="B22" s="60" t="s">
        <v>117</v>
      </c>
      <c r="C22" s="53">
        <f>SUM(C5:C21)</f>
        <v>4.97</v>
      </c>
      <c r="D22" s="53">
        <f t="shared" ref="D22:J22" si="7">SUM(D5:D21)</f>
        <v>50</v>
      </c>
      <c r="E22" s="53">
        <f t="shared" si="7"/>
        <v>80</v>
      </c>
      <c r="F22" s="53">
        <f t="shared" si="7"/>
        <v>0</v>
      </c>
      <c r="G22" s="53">
        <f t="shared" si="7"/>
        <v>0</v>
      </c>
      <c r="H22" s="53">
        <f t="shared" si="7"/>
        <v>0</v>
      </c>
      <c r="I22" s="53">
        <f t="shared" si="7"/>
        <v>0</v>
      </c>
      <c r="J22" s="53">
        <f t="shared" si="7"/>
        <v>0</v>
      </c>
    </row>
  </sheetData>
  <mergeCells count="1">
    <mergeCell ref="D3:I3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21"/>
  <sheetViews>
    <sheetView workbookViewId="0">
      <selection activeCell="K10" sqref="K10"/>
    </sheetView>
  </sheetViews>
  <sheetFormatPr defaultRowHeight="15"/>
  <cols>
    <col min="1" max="1" width="12.5703125" customWidth="1"/>
    <col min="2" max="2" width="19.7109375" bestFit="1" customWidth="1"/>
    <col min="3" max="3" width="11.7109375" customWidth="1"/>
    <col min="4" max="5" width="10" bestFit="1" customWidth="1"/>
    <col min="6" max="6" width="10.85546875" bestFit="1" customWidth="1"/>
    <col min="7" max="7" width="9" bestFit="1" customWidth="1"/>
    <col min="8" max="8" width="9.28515625" bestFit="1" customWidth="1"/>
    <col min="9" max="9" width="9.28515625" customWidth="1"/>
    <col min="10" max="10" width="8.28515625" bestFit="1" customWidth="1"/>
    <col min="11" max="11" width="8.5703125" bestFit="1" customWidth="1"/>
    <col min="12" max="12" width="10.85546875" bestFit="1" customWidth="1"/>
    <col min="13" max="13" width="9.28515625" bestFit="1" customWidth="1"/>
    <col min="14" max="14" width="12" bestFit="1" customWidth="1"/>
    <col min="15" max="15" width="8.28515625" bestFit="1" customWidth="1"/>
    <col min="16" max="16" width="8.5703125" customWidth="1"/>
    <col min="17" max="17" width="9.140625" customWidth="1"/>
    <col min="18" max="19" width="9.85546875" bestFit="1" customWidth="1"/>
    <col min="20" max="20" width="3.85546875" customWidth="1"/>
    <col min="21" max="21" width="12.85546875" bestFit="1" customWidth="1"/>
  </cols>
  <sheetData>
    <row r="1" spans="1:21" ht="18.75">
      <c r="A1" s="58" t="s">
        <v>126</v>
      </c>
    </row>
    <row r="2" spans="1:21" ht="15.75" thickBot="1">
      <c r="A2" t="s">
        <v>116</v>
      </c>
    </row>
    <row r="3" spans="1:21">
      <c r="D3" s="111" t="s">
        <v>102</v>
      </c>
      <c r="E3" s="112"/>
      <c r="F3" s="112"/>
      <c r="G3" s="112"/>
      <c r="H3" s="112"/>
      <c r="I3" s="113"/>
      <c r="J3" s="111" t="s">
        <v>10</v>
      </c>
      <c r="K3" s="112"/>
      <c r="L3" s="112"/>
      <c r="M3" s="112"/>
      <c r="N3" s="112"/>
      <c r="O3" s="112"/>
      <c r="P3" s="113"/>
    </row>
    <row r="4" spans="1:21" ht="60.75" thickBot="1">
      <c r="A4" s="54" t="s">
        <v>97</v>
      </c>
      <c r="B4" s="57" t="s">
        <v>129</v>
      </c>
      <c r="C4" s="38" t="s">
        <v>127</v>
      </c>
      <c r="D4" s="65" t="s">
        <v>110</v>
      </c>
      <c r="E4" s="66" t="s">
        <v>98</v>
      </c>
      <c r="F4" s="66" t="s">
        <v>111</v>
      </c>
      <c r="G4" s="66" t="s">
        <v>99</v>
      </c>
      <c r="H4" s="66" t="s">
        <v>100</v>
      </c>
      <c r="I4" s="67" t="s">
        <v>101</v>
      </c>
      <c r="J4" s="69" t="s">
        <v>119</v>
      </c>
      <c r="K4" s="70" t="s">
        <v>66</v>
      </c>
      <c r="L4" s="66" t="s">
        <v>122</v>
      </c>
      <c r="M4" s="66" t="s">
        <v>125</v>
      </c>
      <c r="N4" s="66" t="s">
        <v>124</v>
      </c>
      <c r="O4" s="70" t="s">
        <v>120</v>
      </c>
      <c r="P4" s="71" t="s">
        <v>121</v>
      </c>
      <c r="Q4" s="68" t="s">
        <v>105</v>
      </c>
      <c r="R4" s="63" t="s">
        <v>106</v>
      </c>
      <c r="S4" s="64" t="s">
        <v>112</v>
      </c>
      <c r="U4" s="56" t="s">
        <v>113</v>
      </c>
    </row>
    <row r="5" spans="1:21">
      <c r="A5" s="52">
        <v>39263</v>
      </c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>
        <f>SUM(J5:P5)</f>
        <v>0</v>
      </c>
      <c r="R5" s="53">
        <f>SUM(C5:I5)</f>
        <v>0</v>
      </c>
      <c r="S5" s="53">
        <v>0</v>
      </c>
      <c r="U5" s="57"/>
    </row>
    <row r="6" spans="1:21">
      <c r="A6" s="52">
        <v>39294</v>
      </c>
      <c r="B6" s="52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>
        <f t="shared" ref="Q6:Q20" si="0">SUM(J6:P6)</f>
        <v>0</v>
      </c>
      <c r="R6" s="53">
        <f t="shared" ref="R6:R20" si="1">SUM(C6:I6)</f>
        <v>0</v>
      </c>
      <c r="S6" s="53">
        <f>S5+((-Q6)+R6)</f>
        <v>0</v>
      </c>
      <c r="U6" s="57"/>
    </row>
    <row r="7" spans="1:21">
      <c r="A7" s="52">
        <v>39324</v>
      </c>
      <c r="B7" s="52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>
        <f t="shared" si="0"/>
        <v>0</v>
      </c>
      <c r="R7" s="53">
        <f t="shared" si="1"/>
        <v>0</v>
      </c>
      <c r="S7" s="53">
        <f t="shared" ref="S7:S20" si="2">S6+((-Q7)+R7)</f>
        <v>0</v>
      </c>
      <c r="U7" s="57"/>
    </row>
    <row r="8" spans="1:21">
      <c r="A8" s="52">
        <v>39325</v>
      </c>
      <c r="B8" s="52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>
        <f t="shared" si="0"/>
        <v>0</v>
      </c>
      <c r="R8" s="53">
        <f t="shared" si="1"/>
        <v>0</v>
      </c>
      <c r="S8" s="53">
        <f t="shared" si="2"/>
        <v>0</v>
      </c>
      <c r="U8" s="57"/>
    </row>
    <row r="9" spans="1:21">
      <c r="A9" s="61">
        <v>39336</v>
      </c>
      <c r="B9" s="52"/>
      <c r="C9" s="53">
        <v>140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>
        <f t="shared" si="0"/>
        <v>0</v>
      </c>
      <c r="R9" s="53">
        <f t="shared" si="1"/>
        <v>140</v>
      </c>
      <c r="S9" s="53">
        <f t="shared" si="2"/>
        <v>140</v>
      </c>
      <c r="U9" s="57"/>
    </row>
    <row r="10" spans="1:21">
      <c r="A10" s="73">
        <v>39336</v>
      </c>
      <c r="B10" s="52" t="s">
        <v>130</v>
      </c>
      <c r="C10" s="72"/>
      <c r="D10" s="72"/>
      <c r="E10" s="72"/>
      <c r="F10" s="72"/>
      <c r="G10" s="72"/>
      <c r="H10" s="72"/>
      <c r="I10" s="72"/>
      <c r="J10" s="72">
        <v>125</v>
      </c>
      <c r="K10" s="72">
        <v>1.05</v>
      </c>
      <c r="L10" s="72"/>
      <c r="M10" s="72"/>
      <c r="N10" s="72"/>
      <c r="O10" s="72"/>
      <c r="P10" s="72"/>
      <c r="Q10" s="53">
        <f t="shared" ref="Q10" si="3">SUM(J10:P10)</f>
        <v>126.05</v>
      </c>
      <c r="R10" s="53">
        <f t="shared" si="1"/>
        <v>0</v>
      </c>
      <c r="S10" s="53">
        <f t="shared" si="2"/>
        <v>13.950000000000003</v>
      </c>
      <c r="U10" s="57"/>
    </row>
    <row r="11" spans="1:21">
      <c r="A11" s="52">
        <v>39355</v>
      </c>
      <c r="B11" s="52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>
        <f t="shared" si="0"/>
        <v>0</v>
      </c>
      <c r="R11" s="53">
        <f t="shared" si="1"/>
        <v>0</v>
      </c>
      <c r="S11" s="53">
        <f t="shared" si="2"/>
        <v>13.950000000000003</v>
      </c>
      <c r="U11" s="57"/>
    </row>
    <row r="12" spans="1:21">
      <c r="A12" s="52">
        <v>39386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>
        <f t="shared" si="0"/>
        <v>0</v>
      </c>
      <c r="R12" s="53">
        <f t="shared" si="1"/>
        <v>0</v>
      </c>
      <c r="S12" s="53">
        <f t="shared" si="2"/>
        <v>13.950000000000003</v>
      </c>
      <c r="U12" s="57"/>
    </row>
    <row r="13" spans="1:21">
      <c r="A13" s="52">
        <v>39416</v>
      </c>
      <c r="B13" s="52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>
        <f t="shared" si="0"/>
        <v>0</v>
      </c>
      <c r="R13" s="53">
        <f t="shared" si="1"/>
        <v>0</v>
      </c>
      <c r="S13" s="53">
        <f t="shared" si="2"/>
        <v>13.950000000000003</v>
      </c>
      <c r="U13" s="57"/>
    </row>
    <row r="14" spans="1:21">
      <c r="A14" s="52">
        <v>39447</v>
      </c>
      <c r="B14" s="52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>
        <f t="shared" si="0"/>
        <v>0</v>
      </c>
      <c r="R14" s="53">
        <f t="shared" si="1"/>
        <v>0</v>
      </c>
      <c r="S14" s="53">
        <f t="shared" si="2"/>
        <v>13.950000000000003</v>
      </c>
      <c r="U14" s="57"/>
    </row>
    <row r="15" spans="1:21">
      <c r="A15" s="52">
        <v>39478</v>
      </c>
      <c r="B15" s="52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>
        <f t="shared" si="0"/>
        <v>0</v>
      </c>
      <c r="R15" s="53">
        <f t="shared" si="1"/>
        <v>0</v>
      </c>
      <c r="S15" s="53">
        <f t="shared" si="2"/>
        <v>13.950000000000003</v>
      </c>
      <c r="U15" s="57"/>
    </row>
    <row r="16" spans="1:21">
      <c r="A16" s="52">
        <v>39507</v>
      </c>
      <c r="B16" s="52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>
        <f t="shared" si="0"/>
        <v>0</v>
      </c>
      <c r="R16" s="53">
        <f t="shared" si="1"/>
        <v>0</v>
      </c>
      <c r="S16" s="53">
        <f t="shared" si="2"/>
        <v>13.950000000000003</v>
      </c>
      <c r="U16" s="57"/>
    </row>
    <row r="17" spans="1:21">
      <c r="A17" s="52">
        <v>39538</v>
      </c>
      <c r="B17" s="52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>
        <f t="shared" si="0"/>
        <v>0</v>
      </c>
      <c r="R17" s="53">
        <f t="shared" si="1"/>
        <v>0</v>
      </c>
      <c r="S17" s="53">
        <f t="shared" si="2"/>
        <v>13.950000000000003</v>
      </c>
      <c r="U17" s="57"/>
    </row>
    <row r="18" spans="1:21">
      <c r="A18" s="52">
        <v>39568</v>
      </c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>
        <f t="shared" si="0"/>
        <v>0</v>
      </c>
      <c r="R18" s="53">
        <f t="shared" si="1"/>
        <v>0</v>
      </c>
      <c r="S18" s="53">
        <f t="shared" si="2"/>
        <v>13.950000000000003</v>
      </c>
      <c r="U18" s="57"/>
    </row>
    <row r="19" spans="1:21">
      <c r="A19" s="52">
        <v>39599</v>
      </c>
      <c r="B19" s="52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>
        <f t="shared" si="0"/>
        <v>0</v>
      </c>
      <c r="R19" s="53">
        <f t="shared" si="1"/>
        <v>0</v>
      </c>
      <c r="S19" s="53">
        <f t="shared" si="2"/>
        <v>13.950000000000003</v>
      </c>
      <c r="U19" s="57"/>
    </row>
    <row r="20" spans="1:21">
      <c r="A20" s="52">
        <v>39629</v>
      </c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>
        <f t="shared" si="0"/>
        <v>0</v>
      </c>
      <c r="R20" s="53">
        <f t="shared" si="1"/>
        <v>0</v>
      </c>
      <c r="S20" s="53">
        <f t="shared" si="2"/>
        <v>13.950000000000003</v>
      </c>
      <c r="U20" s="57"/>
    </row>
    <row r="21" spans="1:21">
      <c r="B21" s="60" t="s">
        <v>117</v>
      </c>
      <c r="C21" s="60"/>
      <c r="D21" s="53">
        <f t="shared" ref="D21:P21" si="4">SUM(D5:D20)</f>
        <v>0</v>
      </c>
      <c r="E21" s="53">
        <f t="shared" si="4"/>
        <v>0</v>
      </c>
      <c r="F21" s="53">
        <f t="shared" si="4"/>
        <v>0</v>
      </c>
      <c r="G21" s="53">
        <f t="shared" si="4"/>
        <v>0</v>
      </c>
      <c r="H21" s="53">
        <f t="shared" si="4"/>
        <v>0</v>
      </c>
      <c r="I21" s="53">
        <f t="shared" si="4"/>
        <v>0</v>
      </c>
      <c r="J21" s="53">
        <f t="shared" si="4"/>
        <v>125</v>
      </c>
      <c r="K21" s="53">
        <f t="shared" si="4"/>
        <v>1.05</v>
      </c>
      <c r="L21" s="53">
        <f t="shared" si="4"/>
        <v>0</v>
      </c>
      <c r="M21" s="53">
        <f t="shared" si="4"/>
        <v>0</v>
      </c>
      <c r="N21" s="53">
        <f t="shared" si="4"/>
        <v>0</v>
      </c>
      <c r="O21" s="53">
        <f t="shared" si="4"/>
        <v>0</v>
      </c>
      <c r="P21" s="53">
        <f t="shared" si="4"/>
        <v>0</v>
      </c>
    </row>
  </sheetData>
  <mergeCells count="2">
    <mergeCell ref="D3:I3"/>
    <mergeCell ref="J3:P3"/>
  </mergeCells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tabSelected="1" workbookViewId="0"/>
  </sheetViews>
  <sheetFormatPr defaultRowHeight="15"/>
  <cols>
    <col min="1" max="1" width="12.5703125" customWidth="1"/>
    <col min="2" max="2" width="19.7109375" bestFit="1" customWidth="1"/>
    <col min="3" max="3" width="10" customWidth="1"/>
    <col min="4" max="4" width="10" bestFit="1" customWidth="1"/>
    <col min="5" max="5" width="10.85546875" bestFit="1" customWidth="1"/>
    <col min="6" max="6" width="9" bestFit="1" customWidth="1"/>
    <col min="7" max="7" width="9.85546875" customWidth="1"/>
    <col min="8" max="8" width="9.28515625" customWidth="1"/>
    <col min="9" max="9" width="8" bestFit="1" customWidth="1"/>
    <col min="10" max="10" width="8.5703125" bestFit="1" customWidth="1"/>
    <col min="11" max="11" width="10.85546875" bestFit="1" customWidth="1"/>
    <col min="12" max="12" width="9.28515625" bestFit="1" customWidth="1"/>
    <col min="13" max="13" width="12" bestFit="1" customWidth="1"/>
    <col min="14" max="14" width="8.28515625" bestFit="1" customWidth="1"/>
    <col min="15" max="15" width="8.5703125" customWidth="1"/>
  </cols>
  <sheetData>
    <row r="1" spans="1:17" ht="18.75">
      <c r="A1" s="58" t="s">
        <v>131</v>
      </c>
    </row>
    <row r="2" spans="1:17" ht="15.75" thickBot="1">
      <c r="A2" t="s">
        <v>116</v>
      </c>
    </row>
    <row r="3" spans="1:17">
      <c r="C3" s="111" t="s">
        <v>102</v>
      </c>
      <c r="D3" s="112"/>
      <c r="E3" s="112"/>
      <c r="F3" s="112"/>
      <c r="G3" s="112"/>
      <c r="H3" s="113"/>
      <c r="I3" s="111" t="s">
        <v>10</v>
      </c>
      <c r="J3" s="112"/>
      <c r="K3" s="112"/>
      <c r="L3" s="112"/>
      <c r="M3" s="112"/>
      <c r="N3" s="112"/>
      <c r="O3" s="113"/>
    </row>
    <row r="4" spans="1:17" ht="60.75" thickBot="1">
      <c r="A4" s="54" t="s">
        <v>97</v>
      </c>
      <c r="B4" s="57"/>
      <c r="C4" s="65" t="s">
        <v>110</v>
      </c>
      <c r="D4" s="66" t="s">
        <v>98</v>
      </c>
      <c r="E4" s="66" t="s">
        <v>111</v>
      </c>
      <c r="F4" s="66" t="s">
        <v>99</v>
      </c>
      <c r="G4" s="66" t="s">
        <v>128</v>
      </c>
      <c r="H4" s="67" t="s">
        <v>101</v>
      </c>
      <c r="I4" s="69" t="s">
        <v>119</v>
      </c>
      <c r="J4" s="70" t="s">
        <v>66</v>
      </c>
      <c r="K4" s="66" t="s">
        <v>122</v>
      </c>
      <c r="L4" s="66" t="s">
        <v>125</v>
      </c>
      <c r="M4" s="66" t="s">
        <v>124</v>
      </c>
      <c r="N4" s="70" t="s">
        <v>120</v>
      </c>
      <c r="O4" s="71" t="s">
        <v>121</v>
      </c>
      <c r="Q4" s="76" t="s">
        <v>136</v>
      </c>
    </row>
    <row r="5" spans="1:17">
      <c r="A5" s="52"/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</row>
    <row r="6" spans="1:17">
      <c r="B6" s="60" t="s">
        <v>132</v>
      </c>
      <c r="C6" s="53">
        <f>'Citizens Bank'!C33</f>
        <v>1130.17</v>
      </c>
      <c r="D6" s="53">
        <f>'Citizens Bank'!D33</f>
        <v>0</v>
      </c>
      <c r="E6" s="53">
        <f>'Citizens Bank'!E33</f>
        <v>0</v>
      </c>
      <c r="F6" s="53">
        <f>'Citizens Bank'!F33</f>
        <v>0</v>
      </c>
      <c r="G6" s="53">
        <f>'Citizens Bank'!G33</f>
        <v>0</v>
      </c>
      <c r="H6" s="53">
        <f>'Citizens Bank'!H33</f>
        <v>0</v>
      </c>
      <c r="I6" s="53">
        <f>'Citizens Bank'!I33</f>
        <v>1.29</v>
      </c>
      <c r="J6" s="53">
        <f>'Citizens Bank'!J33</f>
        <v>4.5999999999999996</v>
      </c>
      <c r="K6" s="53">
        <f>'Citizens Bank'!K33</f>
        <v>52</v>
      </c>
      <c r="L6" s="53">
        <f>'Citizens Bank'!L33</f>
        <v>22.060000000000002</v>
      </c>
      <c r="M6" s="53">
        <f>'Citizens Bank'!M33</f>
        <v>123.2</v>
      </c>
      <c r="N6" s="53">
        <f>'Citizens Bank'!N33</f>
        <v>140</v>
      </c>
      <c r="O6" s="53">
        <f>'Citizens Bank'!O33</f>
        <v>18.149999999999999</v>
      </c>
      <c r="Q6" s="53">
        <f>'Citizens Bank'!$R$32</f>
        <v>768.86999999999978</v>
      </c>
    </row>
    <row r="7" spans="1:17">
      <c r="B7" s="60" t="s">
        <v>133</v>
      </c>
      <c r="C7" s="53">
        <f>PayPal!D22</f>
        <v>50</v>
      </c>
      <c r="D7" s="53">
        <f>PayPal!E22</f>
        <v>80</v>
      </c>
      <c r="E7" s="53">
        <f>PayPal!F22</f>
        <v>0</v>
      </c>
      <c r="F7" s="53">
        <f>PayPal!G22</f>
        <v>0</v>
      </c>
      <c r="G7" s="53">
        <f>PayPal!H22</f>
        <v>0</v>
      </c>
      <c r="H7" s="53">
        <f>PayPal!I22</f>
        <v>0</v>
      </c>
      <c r="I7" s="53">
        <f>PayPal!$C$22</f>
        <v>4.97</v>
      </c>
      <c r="Q7" s="53">
        <f>PayPal!$M$21</f>
        <v>125.03</v>
      </c>
    </row>
    <row r="8" spans="1:17">
      <c r="B8" s="60" t="s">
        <v>134</v>
      </c>
      <c r="C8" s="53">
        <f>'Petty Cash'!D21</f>
        <v>0</v>
      </c>
      <c r="D8" s="53">
        <f>'Petty Cash'!E21</f>
        <v>0</v>
      </c>
      <c r="E8" s="53">
        <f>'Petty Cash'!F21</f>
        <v>0</v>
      </c>
      <c r="F8" s="53">
        <f>'Petty Cash'!G21</f>
        <v>0</v>
      </c>
      <c r="G8" s="53">
        <f>'Petty Cash'!H21</f>
        <v>0</v>
      </c>
      <c r="H8" s="53">
        <f>'Petty Cash'!I21</f>
        <v>0</v>
      </c>
      <c r="I8" s="53">
        <f>'Petty Cash'!J21</f>
        <v>125</v>
      </c>
      <c r="J8" s="53">
        <f>'Petty Cash'!K21</f>
        <v>1.05</v>
      </c>
      <c r="K8" s="53">
        <f>'Petty Cash'!L21</f>
        <v>0</v>
      </c>
      <c r="L8" s="53">
        <f>'Petty Cash'!M21</f>
        <v>0</v>
      </c>
      <c r="M8" s="53">
        <f>'Petty Cash'!N21</f>
        <v>0</v>
      </c>
      <c r="N8" s="53">
        <f>'Petty Cash'!O21</f>
        <v>0</v>
      </c>
      <c r="O8" s="53">
        <f>'Petty Cash'!P21</f>
        <v>0</v>
      </c>
      <c r="Q8" s="53">
        <f>'Petty Cash'!$S$20</f>
        <v>13.950000000000003</v>
      </c>
    </row>
    <row r="10" spans="1:17">
      <c r="B10" s="60" t="s">
        <v>117</v>
      </c>
      <c r="C10" s="53">
        <f>SUM(C6:C8)</f>
        <v>1180.17</v>
      </c>
      <c r="D10" s="53">
        <f t="shared" ref="D10:Q10" si="0">SUM(D6:D8)</f>
        <v>80</v>
      </c>
      <c r="E10" s="53">
        <f t="shared" si="0"/>
        <v>0</v>
      </c>
      <c r="F10" s="53">
        <f t="shared" si="0"/>
        <v>0</v>
      </c>
      <c r="G10" s="53">
        <f t="shared" si="0"/>
        <v>0</v>
      </c>
      <c r="H10" s="53">
        <f t="shared" si="0"/>
        <v>0</v>
      </c>
      <c r="I10" s="53">
        <f t="shared" si="0"/>
        <v>131.26</v>
      </c>
      <c r="J10" s="53">
        <f t="shared" si="0"/>
        <v>5.6499999999999995</v>
      </c>
      <c r="K10" s="53">
        <f t="shared" si="0"/>
        <v>52</v>
      </c>
      <c r="L10" s="53">
        <f t="shared" si="0"/>
        <v>22.060000000000002</v>
      </c>
      <c r="M10" s="53">
        <f t="shared" si="0"/>
        <v>123.2</v>
      </c>
      <c r="N10" s="53">
        <f t="shared" si="0"/>
        <v>140</v>
      </c>
      <c r="O10" s="53">
        <f t="shared" si="0"/>
        <v>18.149999999999999</v>
      </c>
      <c r="Q10" s="53">
        <f t="shared" si="0"/>
        <v>907.8499999999998</v>
      </c>
    </row>
    <row r="12" spans="1:17">
      <c r="B12" s="60" t="s">
        <v>146</v>
      </c>
      <c r="C12" s="53">
        <f>SUM(C10:H10)</f>
        <v>1260.17</v>
      </c>
    </row>
    <row r="14" spans="1:17">
      <c r="B14" s="60" t="s">
        <v>135</v>
      </c>
      <c r="C14" s="53">
        <f>SUM(I10,J10,L10,M10,O10)</f>
        <v>300.32</v>
      </c>
    </row>
  </sheetData>
  <mergeCells count="2">
    <mergeCell ref="C3:H3"/>
    <mergeCell ref="I3:O3"/>
  </mergeCells>
  <printOptions horizontalCentered="1" verticalCentered="1"/>
  <pageMargins left="0.7" right="0.7" top="0.75" bottom="0.75" header="0.3" footer="0.3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20</vt:i4>
      </vt:variant>
    </vt:vector>
  </HeadingPairs>
  <TitlesOfParts>
    <vt:vector size="27" baseType="lpstr">
      <vt:lpstr>Budget Data</vt:lpstr>
      <vt:lpstr>IRS_Form_1023_-_Part_IX_A</vt:lpstr>
      <vt:lpstr>IRS_Form_1023_-_Part_IX_B</vt:lpstr>
      <vt:lpstr>Citizens Bank</vt:lpstr>
      <vt:lpstr>PayPal</vt:lpstr>
      <vt:lpstr>Petty Cash</vt:lpstr>
      <vt:lpstr>Totals 2007-08</vt:lpstr>
      <vt:lpstr>'IRS_Form_1023_-_Part_IX_B'!f10_1</vt:lpstr>
      <vt:lpstr>'IRS_Form_1023_-_Part_IX_B'!f10_10</vt:lpstr>
      <vt:lpstr>'IRS_Form_1023_-_Part_IX_B'!f10_11</vt:lpstr>
      <vt:lpstr>'IRS_Form_1023_-_Part_IX_B'!f10_12</vt:lpstr>
      <vt:lpstr>'IRS_Form_1023_-_Part_IX_B'!f10_13</vt:lpstr>
      <vt:lpstr>'IRS_Form_1023_-_Part_IX_B'!f10_14</vt:lpstr>
      <vt:lpstr>'IRS_Form_1023_-_Part_IX_B'!f10_15</vt:lpstr>
      <vt:lpstr>'IRS_Form_1023_-_Part_IX_B'!f10_16</vt:lpstr>
      <vt:lpstr>'IRS_Form_1023_-_Part_IX_B'!f10_17</vt:lpstr>
      <vt:lpstr>'IRS_Form_1023_-_Part_IX_B'!f10_18</vt:lpstr>
      <vt:lpstr>'IRS_Form_1023_-_Part_IX_B'!f10_19</vt:lpstr>
      <vt:lpstr>'IRS_Form_1023_-_Part_IX_B'!f10_20</vt:lpstr>
      <vt:lpstr>'IRS_Form_1023_-_Part_IX_B'!f10_21</vt:lpstr>
      <vt:lpstr>'IRS_Form_1023_-_Part_IX_B'!f10_4</vt:lpstr>
      <vt:lpstr>'IRS_Form_1023_-_Part_IX_B'!f10_5</vt:lpstr>
      <vt:lpstr>'IRS_Form_1023_-_Part_IX_B'!f10_6</vt:lpstr>
      <vt:lpstr>'IRS_Form_1023_-_Part_IX_B'!f10_7</vt:lpstr>
      <vt:lpstr>'IRS_Form_1023_-_Part_IX_B'!f10_8</vt:lpstr>
      <vt:lpstr>'IRS_Form_1023_-_Part_IX_B'!f10_9</vt:lpstr>
      <vt:lpstr>'Totals 2007-08'!Print_Area</vt:lpstr>
    </vt:vector>
  </TitlesOfParts>
  <Company>ECRI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 Schonder</dc:creator>
  <cp:lastModifiedBy>Lou Schonder</cp:lastModifiedBy>
  <cp:lastPrinted>2009-02-21T15:58:43Z</cp:lastPrinted>
  <dcterms:created xsi:type="dcterms:W3CDTF">2008-09-21T18:14:08Z</dcterms:created>
  <dcterms:modified xsi:type="dcterms:W3CDTF">2009-02-21T15:59:30Z</dcterms:modified>
</cp:coreProperties>
</file>